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X:\SegretarioComunale\Personale\CONTRATTAZIONE\CONTRATTO 2026\ATTI PREDISPOSTI DA SARA\"/>
    </mc:Choice>
  </mc:AlternateContent>
  <xr:revisionPtr revIDLastSave="0" documentId="13_ncr:1_{9C1F2D27-B518-4B53-996A-D585A301918D}" xr6:coauthVersionLast="36" xr6:coauthVersionMax="36" xr10:uidLastSave="{00000000-0000-0000-0000-000000000000}"/>
  <bookViews>
    <workbookView xWindow="0" yWindow="0" windowWidth="28800" windowHeight="11505" xr2:uid="{04ABB725-9CBC-4FEE-AD79-E761B5DEB6C6}"/>
  </bookViews>
  <sheets>
    <sheet name="Foglio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3" i="1" l="1"/>
  <c r="B129" i="1"/>
  <c r="B128" i="1"/>
  <c r="B127" i="1"/>
  <c r="B65" i="1" l="1"/>
  <c r="B79" i="1"/>
  <c r="B91" i="1"/>
  <c r="B22" i="1"/>
  <c r="B102" i="1"/>
  <c r="E115" i="1"/>
  <c r="E116" i="1"/>
  <c r="E118" i="1" s="1"/>
  <c r="E117" i="1"/>
  <c r="D123" i="1"/>
  <c r="F123" i="1" s="1"/>
  <c r="D122" i="1"/>
  <c r="F122" i="1" s="1"/>
  <c r="D121" i="1"/>
  <c r="F121" i="1" s="1"/>
  <c r="F124" i="1" l="1"/>
  <c r="B26" i="1" s="1"/>
  <c r="B108" i="1" l="1"/>
  <c r="C84" i="1" l="1"/>
  <c r="C83" i="1"/>
  <c r="B73" i="1"/>
  <c r="B61" i="1"/>
  <c r="B52" i="1"/>
  <c r="B51" i="1"/>
  <c r="B38" i="1"/>
  <c r="B63" i="1" s="1"/>
  <c r="B84" i="1" s="1"/>
  <c r="B24" i="1"/>
  <c r="B13" i="1"/>
  <c r="B60" i="1" s="1"/>
  <c r="B83" i="1" l="1"/>
  <c r="B66" i="1"/>
  <c r="C87" i="1"/>
  <c r="C91" i="1" s="1"/>
  <c r="B104" i="1"/>
  <c r="B103" i="1"/>
  <c r="B25" i="1"/>
  <c r="B62" i="1"/>
  <c r="B89" i="1"/>
  <c r="B41" i="1"/>
  <c r="B109" i="1" l="1"/>
  <c r="B110" i="1"/>
  <c r="B90" i="1"/>
  <c r="B67" i="1"/>
  <c r="B74" i="1" l="1"/>
  <c r="B75" i="1"/>
  <c r="B54" i="1"/>
  <c r="B53" i="1"/>
  <c r="B56" i="1" s="1"/>
  <c r="B68" i="1"/>
  <c r="B57" i="1" l="1"/>
  <c r="B64" i="1"/>
  <c r="B69" i="1" s="1"/>
  <c r="B78" i="1"/>
</calcChain>
</file>

<file path=xl/sharedStrings.xml><?xml version="1.0" encoding="utf-8"?>
<sst xmlns="http://schemas.openxmlformats.org/spreadsheetml/2006/main" count="127" uniqueCount="120">
  <si>
    <t>IMPORTI</t>
  </si>
  <si>
    <t>FONTI DI FINANZIAMENTO STABILI</t>
  </si>
  <si>
    <t>Anno 2026</t>
  </si>
  <si>
    <r>
      <rPr>
        <b/>
        <sz val="10"/>
        <color rgb="FF000000"/>
        <rFont val="Calibri"/>
        <family val="2"/>
      </rPr>
      <t xml:space="preserve">Art. 67 del CCNL del 21.05.2018 c. 1 </t>
    </r>
    <r>
      <rPr>
        <sz val="10"/>
        <color rgb="FF000000"/>
        <rFont val="Calibri"/>
        <family val="2"/>
      </rPr>
      <t>Unico importo del fondo del salario accessorio consolidato all'anno 2017.</t>
    </r>
  </si>
  <si>
    <r>
      <rPr>
        <b/>
        <sz val="10"/>
        <color rgb="FF000000"/>
        <rFont val="Calibri"/>
        <family val="2"/>
      </rPr>
      <t xml:space="preserve">Art. 67 del CCNL del 21.05.2018 c. 1 </t>
    </r>
    <r>
      <rPr>
        <sz val="10"/>
        <color rgb="FF000000"/>
        <rFont val="Calibri"/>
        <family val="2"/>
      </rPr>
      <t>Alte professionalità 0,20% monte salari 2001, esclusa la quota relativa all dirigenza, nel caso in cui tali risorse non siano state utilizzate (da inserire solo se l'importo annuale non è stato già ricompreso nell'unico importo storicizzato).</t>
    </r>
    <r>
      <rPr>
        <b/>
        <sz val="10"/>
        <color rgb="FF000000"/>
        <rFont val="Calibri"/>
        <family val="2"/>
      </rPr>
      <t xml:space="preserve"> Già inserite nell’importo di cui al comma precedente</t>
    </r>
  </si>
  <si>
    <r>
      <t>Art. 4 del CCNL 5/10/2001 c. 2</t>
    </r>
    <r>
      <rPr>
        <sz val="10"/>
        <rFont val="Calibri"/>
        <family val="2"/>
      </rPr>
      <t xml:space="preserve"> </t>
    </r>
    <r>
      <rPr>
        <b/>
        <sz val="10"/>
        <rFont val="Calibri"/>
        <family val="2"/>
      </rPr>
      <t>- art. 67 del CCNL del 21.05.2018 c. 2 lett. c)</t>
    </r>
    <r>
      <rPr>
        <sz val="10"/>
        <rFont val="Calibri"/>
        <family val="2"/>
      </rPr>
      <t xml:space="preserve"> Integrazione risorse dell’importo annuo della retribuzione individuale di anzianità e degli assegni ad personam in godimento da parte del personale comunque cessato dal servizio annO 2024</t>
    </r>
  </si>
  <si>
    <r>
      <t>Art. 4 del CCNL 5/10/2001 c. 2</t>
    </r>
    <r>
      <rPr>
        <sz val="10"/>
        <rFont val="Calibri"/>
        <family val="2"/>
      </rPr>
      <t xml:space="preserve"> </t>
    </r>
    <r>
      <rPr>
        <b/>
        <sz val="10"/>
        <rFont val="Calibri"/>
        <family val="2"/>
      </rPr>
      <t>- art. 67 del CCNL del 21.05.2018 c. 2 lett. c)</t>
    </r>
    <r>
      <rPr>
        <sz val="10"/>
        <rFont val="Calibri"/>
        <family val="2"/>
      </rPr>
      <t xml:space="preserve"> Integrazione risorse dell’importo annuo della retribuzione individuale di anzianità e degli assegni ad personam in godimento da parte del personale comunque cessato dal servizio anni 2017 e 2018 e 2019 e 2020, 2021</t>
    </r>
    <r>
      <rPr>
        <b/>
        <sz val="10"/>
        <rFont val="Calibri"/>
        <family val="2"/>
      </rPr>
      <t xml:space="preserve"> 2022 2023</t>
    </r>
  </si>
  <si>
    <r>
      <rPr>
        <b/>
        <sz val="10"/>
        <color rgb="FF000000"/>
        <rFont val="Calibri"/>
        <family val="2"/>
      </rPr>
      <t>Eventuale taglio del fondo storicizzato</t>
    </r>
    <r>
      <rPr>
        <sz val="10"/>
        <color rgb="FF000000"/>
        <rFont val="Calibri"/>
        <family val="2"/>
      </rPr>
      <t xml:space="preserve"> - Art. 9 comma 2 bis D.L. n.78/2010 convertito in L.122/2010 Per il triennio 2011/2013 il tetto dei fondi per le risorse decentrate dei dipendenti e dei dirigenti non può superare quello del 2010 ed è ridotto automaticamente in proporzione alla riduzione del personale in servizio e s.m.i. da sottrarre (da inserire solo se l'importo annuale non è stato già ricompreso nell'unico importo storicizzato).</t>
    </r>
  </si>
  <si>
    <t>RIDUZIONE PER DIMINUZIONE PERSONALE IN SERVIZIO 2015-2016</t>
  </si>
  <si>
    <r>
      <rPr>
        <b/>
        <sz val="10"/>
        <color rgb="FF000000"/>
        <rFont val="Calibri"/>
        <family val="2"/>
      </rPr>
      <t xml:space="preserve">Art. 67 c. 1 CCNL 21.05.2018 </t>
    </r>
    <r>
      <rPr>
        <sz val="10"/>
        <color rgb="FF000000"/>
        <rFont val="Calibri"/>
        <family val="2"/>
      </rPr>
      <t>decurtazione fondo posizioni organizzative e risultato per gli enti con la dirigenza.</t>
    </r>
  </si>
  <si>
    <t>Altre decurtazioni</t>
  </si>
  <si>
    <t>AUMENTO DL 34 IN APPLICAZIONE DM 17 MARZO 2020</t>
  </si>
  <si>
    <t>SOMMA RISORSE STABILI SOGGETTE A LIMITE incluso aumento DL 34 -A</t>
  </si>
  <si>
    <r>
      <rPr>
        <b/>
        <sz val="10"/>
        <color rgb="FF000000"/>
        <rFont val="Calibri"/>
        <family val="2"/>
      </rPr>
      <t xml:space="preserve">Art. 67 del CCNL del 21.05.2018 c. 2 lett. a) </t>
    </r>
    <r>
      <rPr>
        <sz val="10"/>
        <color rgb="FF000000"/>
        <rFont val="Calibri"/>
        <family val="2"/>
      </rPr>
      <t>Incremento di 83,20 per unità di personale in servizio al 31.12.2015 a valere dall'anno 2019 (risorse non soggette al limite).</t>
    </r>
  </si>
  <si>
    <r>
      <rPr>
        <b/>
        <sz val="10"/>
        <color rgb="FF000000"/>
        <rFont val="Calibri"/>
        <family val="2"/>
      </rPr>
      <t xml:space="preserve">Art. 67 del CCNL del 21.05.2018 c. 2 lett. b) </t>
    </r>
    <r>
      <rPr>
        <sz val="10"/>
        <color rgb="FF000000"/>
        <rFont val="Calibri"/>
        <family val="2"/>
      </rPr>
      <t>Incrementi stipendiali differenziali previsti dall'art. 64 per il personale in servizio (risorse non soggette al limite).</t>
    </r>
  </si>
  <si>
    <r>
      <rPr>
        <b/>
        <sz val="10"/>
        <color rgb="FF000000"/>
        <rFont val="Calibri"/>
        <family val="2"/>
      </rPr>
      <t>Art. 67 del CCNL del 21.05.2018 c. 2 lett. d)</t>
    </r>
    <r>
      <rPr>
        <sz val="10"/>
        <color rgb="FF000000"/>
        <rFont val="Calibri"/>
        <family val="2"/>
      </rPr>
      <t xml:space="preserve"> Eventuali risorse riassorbite ai sensi dell’art. 2, comma 3 del decreto legislativo 30 marzo 2001, n. 165/2001 (trattamenti economici più favorevoli in godimento).</t>
    </r>
  </si>
  <si>
    <r>
      <rPr>
        <b/>
        <sz val="10"/>
        <color rgb="FF000000"/>
        <rFont val="Calibri"/>
        <family val="2"/>
      </rPr>
      <t xml:space="preserve">Art. 15 del CCNL 1/4/1999 c. 1 lett. l) - art. 67 del CCNL del 21.05.2018 c. 2 lett. e) </t>
    </r>
    <r>
      <rPr>
        <sz val="10"/>
        <color rgb="FF000000"/>
        <rFont val="Calibri"/>
        <family val="2"/>
      </rPr>
      <t>Somme connesse al trattamento economico accessorio del personale trasferito agli enti del comparto a seguito processi di decentramento e delega di funzioni.</t>
    </r>
  </si>
  <si>
    <t>Art 79 comma 1 lettera b) CCNL 16/11/2022 EURO 84,50 per personale in servizio al 31/12/2018</t>
  </si>
  <si>
    <t>Art 79 comma 1 lettera d) CCNL 16/11/2022 incrementi differenziali PEO</t>
  </si>
  <si>
    <t>Art 79 comma 1 BIS CCNL 16/11/2022 incrementi differenziali PEO B3 e D3 dal 1 aprile 2023</t>
  </si>
  <si>
    <t>ART. 58 COMMA 1 CCNL 23 FEBBRAIO 2026 0,14% MS 2021 anno corrente</t>
  </si>
  <si>
    <r>
      <rPr>
        <b/>
        <sz val="10"/>
        <color rgb="FF000000"/>
        <rFont val="Calibri"/>
        <family val="2"/>
      </rPr>
      <t>Art. 15 del CCNL 1/4/199 c. 5 - art. 67 del CCNL del 21.05.2018 c. 2 lett. h)</t>
    </r>
    <r>
      <rPr>
        <sz val="10"/>
        <color rgb="FF000000"/>
        <rFont val="Calibri"/>
        <family val="2"/>
      </rPr>
      <t xml:space="preserve"> Incrementi per gli effetti derivanti dall’incremento delle dotazioni organiche.</t>
    </r>
  </si>
  <si>
    <t>SOMMA RISORSE STABILI  NON SOGGETTE A LIMITE  - B -</t>
  </si>
  <si>
    <t>SOMMA RISORSE STABILI TOTALI – C = A+B -</t>
  </si>
  <si>
    <t>DECURTAZIONE CONGLOBAMENTO INDENNITA’ DI COMPARTO</t>
  </si>
  <si>
    <t>FONTI DI FINANZIAMENTO VARIABILI SOGGETTE AL LIMITE</t>
  </si>
  <si>
    <t>ANNO 2026</t>
  </si>
  <si>
    <r>
      <rPr>
        <b/>
        <sz val="10"/>
        <color rgb="FF000000"/>
        <rFont val="Calibri"/>
        <family val="2"/>
      </rPr>
      <t>Art. 15 del CCNL 1\4/1999 c. 1 lett. d) - Art. 67 del CCNL del 21.05.2018 c. 3 lett. a)</t>
    </r>
    <r>
      <rPr>
        <sz val="10"/>
        <color rgb="FF000000"/>
        <rFont val="Calibri"/>
        <family val="2"/>
      </rPr>
      <t xml:space="preserve"> Somme derivanti dall’attuazione dell’art. 43, L. 449/1997 (contratti di sponsorizzazione – convenzioni – contributi dell’utenza già esistenti).</t>
    </r>
  </si>
  <si>
    <r>
      <rPr>
        <b/>
        <sz val="10"/>
        <color rgb="FF000000"/>
        <rFont val="Calibri"/>
        <family val="2"/>
      </rPr>
      <t xml:space="preserve">Art. 4 del CCNL del 5/10/2001 c. 3), art. 15 c. 1 lett. k) CCNL 01.041999 - art. 67 del CCNL del 21.05.2018 c. 3 lett. c) </t>
    </r>
    <r>
      <rPr>
        <sz val="10"/>
        <color rgb="FF000000"/>
        <rFont val="Calibri"/>
        <family val="2"/>
      </rPr>
      <t>Ricomprende sia le risorse derivanti dalla applicazione dell’art. 3, comma 57 della legge n. 662 del 1996 e dall’art. 59, comma 1, lett. p) del D. Lgs.n.446 del 1997 (recupero evasione ICI), sia le ulteriori risorse correlate agli effetti applicativi dell’art. 12, comma 1, lett. b) del D.L. n. 437 del 1996, convertito nella legge n. 556 del 1996.</t>
    </r>
  </si>
  <si>
    <r>
      <rPr>
        <b/>
        <sz val="10"/>
        <color rgb="FF000000"/>
        <rFont val="Calibri"/>
        <family val="2"/>
      </rPr>
      <t>Art. 4 del CCNL 5/10/2001 c. 2</t>
    </r>
    <r>
      <rPr>
        <sz val="10"/>
        <color rgb="FF000000"/>
        <rFont val="Calibri"/>
        <family val="2"/>
      </rPr>
      <t xml:space="preserve"> </t>
    </r>
    <r>
      <rPr>
        <b/>
        <sz val="10"/>
        <color rgb="FF000000"/>
        <rFont val="Calibri"/>
        <family val="2"/>
      </rPr>
      <t>- art. 67 del CCNL del 21.05.2018 c. 3 lett. d)</t>
    </r>
    <r>
      <rPr>
        <sz val="10"/>
        <color rgb="FF000000"/>
        <rFont val="Calibri"/>
        <family val="2"/>
      </rPr>
      <t xml:space="preserve"> Integrazione risorse dell’importo mensile residuo della retribuzione individuale di anzianità e degli assegni ad personam in godimento da parte del personale comunque cessato </t>
    </r>
    <r>
      <rPr>
        <sz val="10"/>
        <color rgb="FFFF0000"/>
        <rFont val="Calibri"/>
        <family val="2"/>
      </rPr>
      <t>nell'anno precedente</t>
    </r>
  </si>
  <si>
    <r>
      <rPr>
        <b/>
        <sz val="10"/>
        <color rgb="FF000000"/>
        <rFont val="Calibri"/>
        <family val="2"/>
      </rPr>
      <t xml:space="preserve">Art. 54 CCNL 14/9/2000 - Art. 67 del CCNL del 21.05.2018 c. 3 lett. f) </t>
    </r>
    <r>
      <rPr>
        <sz val="10"/>
        <color rgb="FF000000"/>
        <rFont val="Calibri"/>
        <family val="2"/>
      </rPr>
      <t>Quota parte rimborso spese per notificazione atti dell’amministrazione finanziaria (messi notificatori).</t>
    </r>
  </si>
  <si>
    <r>
      <rPr>
        <b/>
        <sz val="10"/>
        <color rgb="FF000000"/>
        <rFont val="Calibri"/>
        <family val="2"/>
      </rPr>
      <t xml:space="preserve">Art. 67 del CCNL del 21.05.2018 c. 3 lett. g) </t>
    </r>
    <r>
      <rPr>
        <sz val="10"/>
        <color rgb="FF000000"/>
        <rFont val="Calibri"/>
        <family val="2"/>
      </rPr>
      <t>Risorse destinate ai trattamenti accessori personale delle case da gioco.</t>
    </r>
  </si>
  <si>
    <r>
      <t>Art. 15 del CCNL 01.04.1999 c. 2 - art. 67 del CCNL del 21.05.2018 c. 3 lett. h)</t>
    </r>
    <r>
      <rPr>
        <sz val="10"/>
        <color rgb="FF000000"/>
        <rFont val="Calibri"/>
        <family val="2"/>
      </rPr>
      <t xml:space="preserve"> In sede di contrattazione decentrata, verificata nel bilancio la capacità di spesa, una integrazione, dal 1/4/1999, delle risorse di cui al comma 1, fino all’1,2% su base annua, del monte salari dell’anno 1997, esclusa la quota relativa alla dirigenza. </t>
    </r>
    <r>
      <rPr>
        <b/>
        <sz val="10"/>
        <color rgb="FF000000"/>
        <rFont val="Calibri"/>
        <family val="2"/>
      </rPr>
      <t>Art 79 comma 2 lettera b CCNL 16,11,2022</t>
    </r>
  </si>
  <si>
    <r>
      <t>Art. 15 CCNL 01.04.1999 c. 5 - art. 67 del CCNL del 21.05.2018 c. 3 lett. i)</t>
    </r>
    <r>
      <rPr>
        <sz val="10"/>
        <color rgb="FF000000"/>
        <rFont val="Calibri"/>
        <family val="2"/>
      </rPr>
      <t xml:space="preserve"> Per il raggiungimento di obiettivi dell'ente anche di mantenimento. </t>
    </r>
    <r>
      <rPr>
        <b/>
        <sz val="10"/>
        <color rgb="FF000000"/>
        <rFont val="Calibri"/>
        <family val="2"/>
      </rPr>
      <t>OGGI ART. 79 C 2 LETTERA C CCNL NOV 2022 SOLO DISP FINANZIARIA scelte gestionali</t>
    </r>
  </si>
  <si>
    <r>
      <rPr>
        <b/>
        <sz val="10"/>
        <color rgb="FF000000"/>
        <rFont val="Calibri"/>
        <family val="2"/>
      </rPr>
      <t xml:space="preserve">Art. 67 del CCNL del 21.05.2018 c. 3 lett. k) </t>
    </r>
    <r>
      <rPr>
        <sz val="10"/>
        <color rgb="FF000000"/>
        <rFont val="Calibri"/>
        <family val="2"/>
      </rPr>
      <t>Integrazione all'art. 62 del CCNL del 21.02.2018 c. 2 lett. e) somme connesse al trattamento economico accessorio del personale trasferito agli enti del comparto a seguito processi di decentramento e delega di funzioni.</t>
    </r>
  </si>
  <si>
    <t>decurtazioni</t>
  </si>
  <si>
    <t>SOMMA RISORSE VARIABILI SOGGETTE AL LIMITE – D -</t>
  </si>
  <si>
    <t>ART. 23 C. DLGS 75/2017: CALCOLO DEL RISPETTO DEL LIMITE DEL SALARIO ACCESSORIO ANNO 2016</t>
  </si>
  <si>
    <t>Totale parziale risorse disponibili per il fondo anno corrente ai fini del confronto con il tetto complessivo del salario accessorio dell'anno 2016 A+ D</t>
  </si>
  <si>
    <t>Art. 23 c. 2 del dlgs 75/2017 Eventuale decurtazione annuale rispetto il tetto complessivo del salario accessorio dell'anno 2016</t>
  </si>
  <si>
    <r>
      <rPr>
        <b/>
        <sz val="10"/>
        <color rgb="FF000000"/>
        <rFont val="Calibri"/>
        <family val="2"/>
      </rPr>
      <t>Art. 15 del CCNL 1\4/1999 c. 1 lett. d) - Art. 67 del CCNL del 21.05.2018 c. 3 lett. a)</t>
    </r>
    <r>
      <rPr>
        <sz val="10"/>
        <color rgb="FF000000"/>
        <rFont val="Calibri"/>
        <family val="2"/>
      </rPr>
      <t xml:space="preserve"> Somme derivanti dall’attuazione dell’art. 43, L. 449/1997 (contratti di nuove sponsorizzazione – convenzioni – contributi dell’utenza).</t>
    </r>
  </si>
  <si>
    <r>
      <t>ART. 15 c. 1 lett. K), ART. 16, COMMI 4, 5 e 6 DL 98/2011 - Art. 67 del CCNL del 21.05.2018 c. 3 lett. b)</t>
    </r>
    <r>
      <rPr>
        <sz val="10"/>
        <color rgb="FF000000"/>
        <rFont val="Calibri"/>
        <family val="2"/>
      </rPr>
      <t xml:space="preserve"> Piani di razionalizzazione e riqualificazione della spesa</t>
    </r>
  </si>
  <si>
    <r>
      <t xml:space="preserve">Art. 15 c.1 lett. k) CCNL 1998-2001 - art. 67 del CCNL del 21.05.2018 c. 3 lett. c) </t>
    </r>
    <r>
      <rPr>
        <sz val="10"/>
        <color rgb="FF000000"/>
        <rFont val="Calibri"/>
        <family val="2"/>
      </rPr>
      <t>Incentivi per , art. 113 dlgs 50/2016, art. 76 dlgs 56/2017.</t>
    </r>
  </si>
  <si>
    <r>
      <t>ART. 27 CCNL 14.09.2000</t>
    </r>
    <r>
      <rPr>
        <sz val="10"/>
        <color rgb="FF000000"/>
        <rFont val="Calibri"/>
        <family val="2"/>
      </rPr>
      <t xml:space="preserve"> </t>
    </r>
    <r>
      <rPr>
        <b/>
        <sz val="10"/>
        <color rgb="FF000000"/>
        <rFont val="Calibri"/>
        <family val="2"/>
      </rPr>
      <t>- art. 67 del CCNL del 21.02.2018 c. 3 lett. c)</t>
    </r>
    <r>
      <rPr>
        <sz val="10"/>
        <color rgb="FF000000"/>
        <rFont val="Calibri"/>
        <family val="2"/>
      </rPr>
      <t xml:space="preserve"> Incentivi IMU</t>
    </r>
  </si>
  <si>
    <r>
      <rPr>
        <b/>
        <sz val="10"/>
        <color rgb="FF000000"/>
        <rFont val="Calibri"/>
        <family val="2"/>
      </rPr>
      <t xml:space="preserve">Art. 15, comma 1, del CCNL 1\4/1999 lett. m) - Art. 67 del CCNL del 21.05.2018 c. 3 lett. e) </t>
    </r>
    <r>
      <rPr>
        <sz val="10"/>
        <color rgb="FF000000"/>
        <rFont val="Calibri"/>
        <family val="2"/>
      </rPr>
      <t>Eventuali risparmi derivanti dalla applicazione della disciplina dello straordinario di cui all’art. 14)</t>
    </r>
  </si>
  <si>
    <r>
      <rPr>
        <b/>
        <sz val="10"/>
        <color rgb="FF000000"/>
        <rFont val="Calibri"/>
        <family val="2"/>
      </rPr>
      <t>ISTAT</t>
    </r>
    <r>
      <rPr>
        <sz val="10"/>
        <color rgb="FF000000"/>
        <rFont val="Calibri"/>
        <family val="2"/>
      </rPr>
      <t xml:space="preserve"> ai sensi dell’art. 43 della Legge 449/1997, anche tenuto conto di quanto esplicitato dall’art. 15, comma 1, lett. D) del CCNL 1/4/1999, come modificata dall’art. 4, comma 4, del CCNL 5/10/2001, per il riconoscimento delle attività relativo al censimento permanente della popolazione trasferite dall’ISTAT</t>
    </r>
  </si>
  <si>
    <r>
      <rPr>
        <b/>
        <sz val="10"/>
        <color rgb="FF000000"/>
        <rFont val="Calibri"/>
        <family val="2"/>
      </rPr>
      <t xml:space="preserve">Art. 17 c. 5 CCNL 1/4/1999 - Art. 68 c. 1 del CCNL 21.05.2018 </t>
    </r>
    <r>
      <rPr>
        <sz val="10"/>
        <color rgb="FF000000"/>
        <rFont val="Calibri"/>
        <family val="2"/>
      </rPr>
      <t>Somme non utilizzate nell’esercizio precedente (di parte stabile)</t>
    </r>
  </si>
  <si>
    <t>ART. 58 COMMA 1 CCNL 23 FEBBRAIO 2026 0,14% MS 2021 competenza 2024</t>
  </si>
  <si>
    <t>ART. 58 COMMA 1 CCNL 23 FEBBRAIO 2026 0,14% MS 2021 competenza 2025</t>
  </si>
  <si>
    <t>ART. 58 COMMA 2 CCNL 23 FEBBRAIO 2026 0,22% MS 2021 competenza 2025</t>
  </si>
  <si>
    <t>ART. 58 COMMA 2 CCNL 23 FEBBRAIO 2026 0,22% MS 2021 competenza anno corrente</t>
  </si>
  <si>
    <t>Art 79 comma 3  CCNL 16/11/2022  0,22% MS 2018 competenza  anno corrente</t>
  </si>
  <si>
    <t>SOMMA RISORSE VARIABILI NON SOGGETTE AL LIMITE – E</t>
  </si>
  <si>
    <t>SOMMA RISORSE VARIABILI TOTALI – F = D+E -</t>
  </si>
  <si>
    <t>RIEPILOGO FONDO ANNO di riferimento</t>
  </si>
  <si>
    <t>SOMMA RISORSE STABILI SOGGETTE A LIMITE  - (A) -</t>
  </si>
  <si>
    <t>Di cui AUMENTO DA DL 34</t>
  </si>
  <si>
    <t>SOMMA RISORSE STABILI NON SOGGETTE A LIMITE (B)</t>
  </si>
  <si>
    <t>SOMMA RISORSE VARIABILI SOGGETTE AL LIMITE (D)</t>
  </si>
  <si>
    <t>SOMMA RISORSE VARIABILI NON SOGGETTE AL LIMITE – E -</t>
  </si>
  <si>
    <t>TOTALE FONDO COSTITUITO</t>
  </si>
  <si>
    <t xml:space="preserve">TOTALE FONDO SOGGETTO A LIMITE :  A + D </t>
  </si>
  <si>
    <t>FONDO SOGGETTO A LIMITE DOPO DECURTAZIONE</t>
  </si>
  <si>
    <t>TOTALE RISORSE DISPONIBILI</t>
  </si>
  <si>
    <t>RISORSE CHE NON TRANSITANO NEL FONDO</t>
  </si>
  <si>
    <t>Fondo lavoro straordinario  (ART. 14 CCNL 01.04.1999)</t>
  </si>
  <si>
    <t>AUMENTO PO DL 34 IN APPLICAZIONE DM 17 MARZO 2020</t>
  </si>
  <si>
    <t>incremento fondo PO/EQ e risultato art. 58 COMMA 2 CCNL 23/02/2026 ANNO 2025</t>
  </si>
  <si>
    <t>incremento fondo PO/EQ e risultato art. 58 COMMA 2 CCNL 23/02/2026 ANNO CORRENTE</t>
  </si>
  <si>
    <t>incremento fondo PO e risultato art. 79 comma 3 competenza anno CORRENTE</t>
  </si>
  <si>
    <t>Totale Fondo posizioni organizzative e risultato STORICO</t>
  </si>
  <si>
    <t>Totale Fondo posizioni organizzative e risultato</t>
  </si>
  <si>
    <t>Fondo posizioni organizzative e risultato * nel limite</t>
  </si>
  <si>
    <t>SITUAZIONE LIMITE</t>
  </si>
  <si>
    <t>ANNO 2016</t>
  </si>
  <si>
    <t>FONDO SOGGETTO A LIMITE STABILI</t>
  </si>
  <si>
    <t>FONDO SOGGETTO A LIMITE VARIABILI</t>
  </si>
  <si>
    <t>POSIZIONI ORGANIZZATIVE</t>
  </si>
  <si>
    <t>AUMENTO FONDO PER PO ASSUNZIONI</t>
  </si>
  <si>
    <t>AUMENTO DA DL 34 FONDO</t>
  </si>
  <si>
    <t>AUMENTO DA DL 34 PO</t>
  </si>
  <si>
    <t>TOTALE LIMITE SENZA  STRAORDINARIO</t>
  </si>
  <si>
    <t>DECURTAZIONE</t>
  </si>
  <si>
    <t>LIMITE</t>
  </si>
  <si>
    <t>MS 2021</t>
  </si>
  <si>
    <t>TOTALE TAB 12</t>
  </si>
  <si>
    <t>MENO SEGRETARIO</t>
  </si>
  <si>
    <t>meno arretrati</t>
  </si>
  <si>
    <t>TOTALE TAB 13</t>
  </si>
  <si>
    <t>EVENTUALE TAB 14 TEMPI DETERMINATI</t>
  </si>
  <si>
    <t>TOTALE MS 2021</t>
  </si>
  <si>
    <t>FONDO DEL SALARIO ACCESSORIO anno 2026</t>
  </si>
  <si>
    <t>determinazione decurtazione</t>
  </si>
  <si>
    <t>AREA</t>
  </si>
  <si>
    <t>IMPORTO INDENNITA'</t>
  </si>
  <si>
    <t xml:space="preserve">LIMITE ART. 23 COMMA 2 DLGS 75/2017 </t>
  </si>
  <si>
    <t>FUNZIONARI EQ</t>
  </si>
  <si>
    <t>ISTRUTTORI</t>
  </si>
  <si>
    <t>OPERATORI ESPERTI</t>
  </si>
  <si>
    <t>N. DIPENDENTI</t>
  </si>
  <si>
    <t>MESI</t>
  </si>
  <si>
    <t>Fondo</t>
  </si>
  <si>
    <t>EQ</t>
  </si>
  <si>
    <t>Num. mensilità</t>
  </si>
  <si>
    <t>Totale</t>
  </si>
  <si>
    <t>Part time</t>
  </si>
  <si>
    <t>Importo da decurtare</t>
  </si>
  <si>
    <t>funzionari ed EQ</t>
  </si>
  <si>
    <t>istruttori</t>
  </si>
  <si>
    <t>Tempi determinati</t>
  </si>
  <si>
    <t>Importo indennità</t>
  </si>
  <si>
    <t>Quota dipendenti</t>
  </si>
  <si>
    <t>Quota EQ</t>
  </si>
  <si>
    <t>PEO</t>
  </si>
  <si>
    <t>indennità</t>
  </si>
  <si>
    <t>FONDO DISTRIBUIBILE</t>
  </si>
  <si>
    <t>al netto DECURTAZIONE CONGLOBAMENTO INDENNITA’ DI COMPARTO</t>
  </si>
  <si>
    <t>al netto decurtazione annuale rispetto il tetto complessivo del salario accessorio dell'anno 2016</t>
  </si>
  <si>
    <t>Incentivi</t>
  </si>
  <si>
    <t>TOT fondo distribuibile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</si>
</sst>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 _€_-;\-* #,##0.00\ _€_-;_-* &quot;-&quot;??\ _€_-;_-@_-"/>
    <numFmt numFmtId="164" formatCode="&quot; &quot;#,##0.00&quot; &quot;;&quot;-&quot;#,##0.00&quot; &quot;;&quot; &quot;&quot;-&quot;00&quot; &quot;;&quot; &quot;@&quot; &quot;"/>
    <numFmt numFmtId="165" formatCode="[$€-410]&quot; &quot;#,##0.00&quot; &quot;;&quot;-&quot;[$€-410]&quot; &quot;#,##0.00&quot; &quot;;[$€-410]&quot; -&quot;#&quot; &quot;;@&quot; &quot;"/>
    <numFmt numFmtId="166" formatCode="&quot; € &quot;#,##0.00&quot; &quot;;&quot;-€ &quot;#,##0.00&quot; &quot;;&quot; € -&quot;#&quot; &quot;;@&quot; &quot;"/>
    <numFmt numFmtId="167" formatCode="#,##0.00&quot; &quot;[$€-410]"/>
    <numFmt numFmtId="168" formatCode="[$€-410]&quot; &quot;#,##0.00;[Red]&quot;-&quot;[$€-410]&quot; &quot;#,##0.00"/>
    <numFmt numFmtId="169" formatCode="#,##0.00\ [$€-410]"/>
  </numFmts>
  <fonts count="29" x14ac:knownFonts="1">
    <font>
      <sz val="11"/>
      <color theme="1"/>
      <name val="Calibri"/>
      <family val="2"/>
      <scheme val="minor"/>
    </font>
    <font>
      <sz val="11"/>
      <color theme="1"/>
      <name val="Calibri"/>
      <family val="2"/>
      <scheme val="minor"/>
    </font>
    <font>
      <sz val="11"/>
      <color rgb="FF000000"/>
      <name val="Calibri"/>
      <family val="2"/>
    </font>
    <font>
      <b/>
      <sz val="8"/>
      <color rgb="FF000000"/>
      <name val="Calibri"/>
      <family val="2"/>
    </font>
    <font>
      <sz val="10"/>
      <color rgb="FF000000"/>
      <name val="Calibri"/>
      <family val="2"/>
    </font>
    <font>
      <sz val="10"/>
      <color theme="1"/>
      <name val="Liberation Sans"/>
      <family val="2"/>
    </font>
    <font>
      <b/>
      <sz val="10"/>
      <color rgb="FF000000"/>
      <name val="Calibri"/>
      <family val="2"/>
    </font>
    <font>
      <sz val="8"/>
      <color rgb="FF000000"/>
      <name val="Calibri"/>
      <family val="2"/>
    </font>
    <font>
      <b/>
      <sz val="10"/>
      <name val="Calibri"/>
      <family val="2"/>
    </font>
    <font>
      <sz val="10"/>
      <name val="Calibri"/>
      <family val="2"/>
    </font>
    <font>
      <b/>
      <sz val="7"/>
      <color rgb="FF000000"/>
      <name val="Calibri"/>
      <family val="2"/>
    </font>
    <font>
      <b/>
      <sz val="8"/>
      <color rgb="FFC9211E"/>
      <name val="Calibri"/>
      <family val="2"/>
    </font>
    <font>
      <b/>
      <sz val="10"/>
      <color rgb="FFFF0000"/>
      <name val="Calibri"/>
      <family val="2"/>
    </font>
    <font>
      <b/>
      <sz val="9"/>
      <color rgb="FF000000"/>
      <name val="Calibri"/>
      <family val="2"/>
    </font>
    <font>
      <b/>
      <sz val="8"/>
      <color rgb="FFFF0000"/>
      <name val="Calibri"/>
      <family val="2"/>
    </font>
    <font>
      <sz val="8"/>
      <color rgb="FFFF0000"/>
      <name val="Calibri"/>
      <family val="2"/>
    </font>
    <font>
      <sz val="10"/>
      <color rgb="FFFF0000"/>
      <name val="Calibri"/>
      <family val="2"/>
    </font>
    <font>
      <b/>
      <i/>
      <sz val="8"/>
      <color rgb="FF000000"/>
      <name val="Calibri"/>
      <family val="2"/>
    </font>
    <font>
      <i/>
      <sz val="8"/>
      <color rgb="FF000000"/>
      <name val="Calibri"/>
      <family val="2"/>
    </font>
    <font>
      <sz val="8"/>
      <color rgb="FF4472C4"/>
      <name val="Calibri"/>
      <family val="2"/>
    </font>
    <font>
      <b/>
      <sz val="8"/>
      <color rgb="FF4472C4"/>
      <name val="Calibri"/>
      <family val="2"/>
    </font>
    <font>
      <b/>
      <i/>
      <sz val="8"/>
      <color rgb="FF00A933"/>
      <name val="Calibri"/>
      <family val="2"/>
    </font>
    <font>
      <b/>
      <i/>
      <sz val="8"/>
      <name val="Calibri"/>
      <family val="2"/>
    </font>
    <font>
      <b/>
      <i/>
      <sz val="8"/>
      <color rgb="FF70AD47"/>
      <name val="Calibri"/>
      <family val="2"/>
    </font>
    <font>
      <b/>
      <i/>
      <sz val="8"/>
      <color rgb="FFFF0000"/>
      <name val="Calibri"/>
      <family val="2"/>
    </font>
    <font>
      <b/>
      <sz val="12"/>
      <color rgb="FF000000"/>
      <name val="Calibri"/>
      <family val="2"/>
    </font>
    <font>
      <sz val="12"/>
      <color rgb="FF000000"/>
      <name val="Arial"/>
      <family val="2"/>
    </font>
    <font>
      <sz val="10"/>
      <color theme="1"/>
      <name val="Calibri"/>
      <family val="2"/>
      <scheme val="minor"/>
    </font>
    <font>
      <b/>
      <sz val="10"/>
      <color rgb="FFFF0000"/>
      <name val="Calibri"/>
      <family val="2"/>
      <scheme val="minor"/>
    </font>
  </fonts>
  <fills count="16">
    <fill>
      <patternFill patternType="none"/>
    </fill>
    <fill>
      <patternFill patternType="gray125"/>
    </fill>
    <fill>
      <patternFill patternType="solid">
        <fgColor rgb="FFDEE7E5"/>
        <bgColor rgb="FFDEE7E5"/>
      </patternFill>
    </fill>
    <fill>
      <patternFill patternType="solid">
        <fgColor rgb="FFFFC000"/>
        <bgColor indexed="64"/>
      </patternFill>
    </fill>
    <fill>
      <patternFill patternType="solid">
        <fgColor theme="7" tint="0.59999389629810485"/>
        <bgColor indexed="64"/>
      </patternFill>
    </fill>
    <fill>
      <patternFill patternType="solid">
        <fgColor rgb="FFBDD7EE"/>
        <bgColor rgb="FFBDD7EE"/>
      </patternFill>
    </fill>
    <fill>
      <patternFill patternType="solid">
        <fgColor theme="9" tint="0.59999389629810485"/>
        <bgColor indexed="64"/>
      </patternFill>
    </fill>
    <fill>
      <patternFill patternType="solid">
        <fgColor theme="4" tint="0.39997558519241921"/>
        <bgColor indexed="64"/>
      </patternFill>
    </fill>
    <fill>
      <patternFill patternType="solid">
        <fgColor rgb="FFFFFF00"/>
        <bgColor indexed="64"/>
      </patternFill>
    </fill>
    <fill>
      <patternFill patternType="solid">
        <fgColor rgb="FF92D050"/>
        <bgColor indexed="64"/>
      </patternFill>
    </fill>
    <fill>
      <patternFill patternType="solid">
        <fgColor rgb="FF92D050"/>
        <bgColor rgb="FFDEE7E5"/>
      </patternFill>
    </fill>
    <fill>
      <patternFill patternType="solid">
        <fgColor rgb="FF92D050"/>
        <bgColor rgb="FFCCCCCC"/>
      </patternFill>
    </fill>
    <fill>
      <patternFill patternType="solid">
        <fgColor rgb="FF92D050"/>
        <bgColor rgb="FFC5E0B4"/>
      </patternFill>
    </fill>
    <fill>
      <patternFill patternType="solid">
        <fgColor theme="9" tint="0.39997558519241921"/>
        <bgColor rgb="FFC5E0B4"/>
      </patternFill>
    </fill>
    <fill>
      <patternFill patternType="solid">
        <fgColor rgb="FFEEEEEE"/>
        <bgColor rgb="FFEEEEEE"/>
      </patternFill>
    </fill>
    <fill>
      <patternFill patternType="solid">
        <fgColor rgb="FFFFD7D7"/>
        <bgColor rgb="FFFFD7D7"/>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0" fontId="2" fillId="0" borderId="0"/>
    <xf numFmtId="164" fontId="5" fillId="0" borderId="0"/>
    <xf numFmtId="166" fontId="2" fillId="0" borderId="0"/>
    <xf numFmtId="9" fontId="5" fillId="0" borderId="0"/>
    <xf numFmtId="44" fontId="1" fillId="0" borderId="0" applyFont="0" applyFill="0" applyBorder="0" applyAlignment="0" applyProtection="0"/>
    <xf numFmtId="9" fontId="1" fillId="0" borderId="0" applyFont="0" applyFill="0" applyBorder="0" applyAlignment="0" applyProtection="0"/>
  </cellStyleXfs>
  <cellXfs count="169">
    <xf numFmtId="0" fontId="0" fillId="0" borderId="0" xfId="0"/>
    <xf numFmtId="0" fontId="4" fillId="0" borderId="0" xfId="2" applyFont="1" applyAlignment="1">
      <alignment horizontal="center" vertical="top" wrapText="1"/>
    </xf>
    <xf numFmtId="0" fontId="4" fillId="0" borderId="0" xfId="2" applyFont="1" applyAlignment="1">
      <alignment horizontal="left" vertical="top" wrapText="1"/>
    </xf>
    <xf numFmtId="164" fontId="4" fillId="0" borderId="0" xfId="3" applyFont="1" applyFill="1" applyBorder="1" applyAlignment="1" applyProtection="1">
      <alignment horizontal="left" vertical="top" wrapText="1"/>
    </xf>
    <xf numFmtId="0" fontId="4" fillId="0" borderId="0" xfId="0" applyFont="1" applyAlignment="1">
      <alignment horizontal="left" vertical="top" wrapText="1"/>
    </xf>
    <xf numFmtId="4" fontId="4" fillId="4" borderId="2" xfId="2" applyNumberFormat="1" applyFont="1" applyFill="1" applyBorder="1" applyAlignment="1">
      <alignment horizontal="center" vertical="top" wrapText="1"/>
    </xf>
    <xf numFmtId="0" fontId="4" fillId="0" borderId="0" xfId="2" applyFont="1" applyFill="1" applyAlignment="1">
      <alignment horizontal="left" vertical="top" wrapText="1"/>
    </xf>
    <xf numFmtId="0" fontId="4" fillId="0" borderId="0" xfId="0" applyFont="1" applyFill="1" applyAlignment="1">
      <alignment horizontal="left" vertical="top" wrapText="1"/>
    </xf>
    <xf numFmtId="164" fontId="4" fillId="0" borderId="0" xfId="3" applyFont="1" applyFill="1" applyBorder="1" applyAlignment="1" applyProtection="1">
      <alignment horizontal="center" vertical="top" wrapText="1"/>
    </xf>
    <xf numFmtId="0" fontId="3" fillId="0" borderId="0" xfId="2" applyFont="1" applyFill="1" applyBorder="1" applyAlignment="1">
      <alignment horizontal="center" vertical="top" wrapText="1"/>
    </xf>
    <xf numFmtId="0" fontId="3" fillId="0" borderId="0" xfId="0" applyFont="1" applyFill="1" applyBorder="1" applyAlignment="1">
      <alignment horizontal="left" vertical="top" wrapText="1"/>
    </xf>
    <xf numFmtId="0" fontId="7" fillId="0" borderId="0" xfId="2" applyFont="1" applyFill="1" applyBorder="1" applyAlignment="1">
      <alignment horizontal="left" vertical="top" wrapText="1"/>
    </xf>
    <xf numFmtId="165" fontId="4" fillId="0" borderId="0" xfId="3" applyNumberFormat="1" applyFont="1" applyFill="1" applyBorder="1" applyAlignment="1" applyProtection="1">
      <alignment horizontal="left" vertical="top" wrapText="1"/>
    </xf>
    <xf numFmtId="0" fontId="7" fillId="0" borderId="0" xfId="2" applyFont="1" applyFill="1" applyBorder="1" applyAlignment="1">
      <alignment horizontal="center" vertical="top" wrapText="1"/>
    </xf>
    <xf numFmtId="165" fontId="18" fillId="0" borderId="1" xfId="4" applyNumberFormat="1" applyFont="1" applyFill="1" applyBorder="1" applyAlignment="1" applyProtection="1">
      <alignment horizontal="center" vertical="top" wrapText="1"/>
      <protection locked="0"/>
    </xf>
    <xf numFmtId="165" fontId="6" fillId="14" borderId="0" xfId="2" applyNumberFormat="1" applyFont="1" applyFill="1" applyBorder="1" applyAlignment="1">
      <alignment horizontal="center" vertical="top" wrapText="1"/>
    </xf>
    <xf numFmtId="0" fontId="6" fillId="14" borderId="0" xfId="2" applyFont="1" applyFill="1" applyAlignment="1">
      <alignment horizontal="left" vertical="top" wrapText="1"/>
    </xf>
    <xf numFmtId="165" fontId="6" fillId="14" borderId="0" xfId="2" applyNumberFormat="1" applyFont="1" applyFill="1" applyAlignment="1">
      <alignment horizontal="center" vertical="top" wrapText="1"/>
    </xf>
    <xf numFmtId="165" fontId="6" fillId="0" borderId="0" xfId="2" applyNumberFormat="1" applyFont="1" applyFill="1" applyBorder="1" applyAlignment="1">
      <alignment horizontal="left" vertical="top" wrapText="1"/>
    </xf>
    <xf numFmtId="0" fontId="6" fillId="14" borderId="0" xfId="2" applyFont="1" applyFill="1" applyAlignment="1">
      <alignment horizontal="center" vertical="top" wrapText="1"/>
    </xf>
    <xf numFmtId="0" fontId="6" fillId="0" borderId="0" xfId="2" applyFont="1" applyFill="1" applyBorder="1" applyAlignment="1">
      <alignment horizontal="center" vertical="top" wrapText="1"/>
    </xf>
    <xf numFmtId="165" fontId="18" fillId="0" borderId="1" xfId="4" applyNumberFormat="1" applyFont="1" applyBorder="1" applyAlignment="1" applyProtection="1">
      <alignment horizontal="center" vertical="top" wrapText="1"/>
      <protection locked="0"/>
    </xf>
    <xf numFmtId="165" fontId="21" fillId="0" borderId="1" xfId="4" applyNumberFormat="1" applyFont="1" applyFill="1" applyBorder="1" applyAlignment="1" applyProtection="1">
      <alignment horizontal="center" vertical="top" wrapText="1"/>
      <protection locked="0"/>
    </xf>
    <xf numFmtId="167" fontId="4" fillId="0" borderId="0" xfId="2" applyNumberFormat="1" applyFont="1" applyAlignment="1">
      <alignment horizontal="left" vertical="top" wrapText="1"/>
    </xf>
    <xf numFmtId="165" fontId="22" fillId="0" borderId="1" xfId="4" applyNumberFormat="1" applyFont="1" applyFill="1" applyBorder="1" applyAlignment="1" applyProtection="1">
      <alignment horizontal="center" vertical="top" wrapText="1"/>
      <protection locked="0"/>
    </xf>
    <xf numFmtId="165" fontId="23" fillId="0" borderId="1" xfId="4" applyNumberFormat="1" applyFont="1" applyFill="1" applyBorder="1" applyAlignment="1" applyProtection="1">
      <alignment horizontal="center" vertical="top" wrapText="1"/>
      <protection locked="0"/>
    </xf>
    <xf numFmtId="0" fontId="6" fillId="0" borderId="0" xfId="2" applyFont="1" applyAlignment="1">
      <alignment horizontal="left" vertical="top" wrapText="1"/>
    </xf>
    <xf numFmtId="165" fontId="17" fillId="0" borderId="1" xfId="4" applyNumberFormat="1" applyFont="1" applyBorder="1" applyAlignment="1" applyProtection="1">
      <alignment horizontal="center" vertical="top" wrapText="1"/>
      <protection locked="0"/>
    </xf>
    <xf numFmtId="165" fontId="17" fillId="0" borderId="1" xfId="4" applyNumberFormat="1" applyFont="1" applyFill="1" applyBorder="1" applyAlignment="1" applyProtection="1">
      <alignment horizontal="center" vertical="top" wrapText="1"/>
      <protection locked="0"/>
    </xf>
    <xf numFmtId="10" fontId="4" fillId="0" borderId="0" xfId="5" applyNumberFormat="1" applyFont="1" applyFill="1" applyBorder="1" applyAlignment="1" applyProtection="1">
      <alignment horizontal="left" vertical="top" wrapText="1"/>
    </xf>
    <xf numFmtId="165" fontId="24" fillId="0" borderId="1" xfId="4" applyNumberFormat="1" applyFont="1" applyBorder="1" applyAlignment="1" applyProtection="1">
      <alignment horizontal="center" vertical="top" wrapText="1"/>
      <protection locked="0"/>
    </xf>
    <xf numFmtId="165" fontId="17" fillId="0" borderId="0" xfId="4" applyNumberFormat="1" applyFont="1" applyFill="1" applyBorder="1" applyAlignment="1" applyProtection="1">
      <alignment horizontal="center" vertical="top" wrapText="1"/>
      <protection locked="0"/>
    </xf>
    <xf numFmtId="165" fontId="17" fillId="15" borderId="1" xfId="4" applyNumberFormat="1" applyFont="1" applyFill="1" applyBorder="1" applyAlignment="1" applyProtection="1">
      <alignment horizontal="center" vertical="top" wrapText="1"/>
      <protection locked="0"/>
    </xf>
    <xf numFmtId="168" fontId="6" fillId="0" borderId="1" xfId="2" applyNumberFormat="1" applyFont="1" applyBorder="1" applyAlignment="1">
      <alignment horizontal="center" vertical="top" wrapText="1"/>
    </xf>
    <xf numFmtId="168" fontId="12" fillId="0" borderId="1" xfId="2" applyNumberFormat="1" applyFont="1" applyBorder="1" applyAlignment="1">
      <alignment horizontal="center" vertical="top" wrapText="1"/>
    </xf>
    <xf numFmtId="0" fontId="6" fillId="5" borderId="0" xfId="2" applyFont="1" applyFill="1" applyAlignment="1">
      <alignment horizontal="left" vertical="top" wrapText="1"/>
    </xf>
    <xf numFmtId="168" fontId="6" fillId="5" borderId="1" xfId="2" applyNumberFormat="1" applyFont="1" applyFill="1" applyBorder="1" applyAlignment="1">
      <alignment horizontal="center" vertical="top" wrapText="1"/>
    </xf>
    <xf numFmtId="0" fontId="4" fillId="0" borderId="0" xfId="2" applyFont="1" applyBorder="1" applyAlignment="1">
      <alignment horizontal="left" vertical="top" wrapText="1"/>
    </xf>
    <xf numFmtId="0" fontId="4" fillId="0" borderId="0" xfId="2" applyFont="1" applyFill="1" applyBorder="1" applyAlignment="1">
      <alignment horizontal="left" vertical="top" wrapText="1"/>
    </xf>
    <xf numFmtId="4" fontId="4" fillId="0" borderId="0" xfId="2" applyNumberFormat="1" applyFont="1" applyFill="1" applyBorder="1" applyAlignment="1">
      <alignment horizontal="left" vertical="top" wrapText="1"/>
    </xf>
    <xf numFmtId="0" fontId="18" fillId="0" borderId="0" xfId="2" applyFont="1" applyFill="1" applyBorder="1" applyAlignment="1">
      <alignment horizontal="left" vertical="top" wrapText="1"/>
    </xf>
    <xf numFmtId="0" fontId="18" fillId="0" borderId="0" xfId="0" applyFont="1" applyFill="1" applyBorder="1" applyAlignment="1">
      <alignment horizontal="left" vertical="top" wrapText="1"/>
    </xf>
    <xf numFmtId="0" fontId="3" fillId="0" borderId="0" xfId="2" applyFont="1" applyFill="1" applyBorder="1" applyAlignment="1">
      <alignment horizontal="left" vertical="top" wrapText="1"/>
    </xf>
    <xf numFmtId="0" fontId="6" fillId="0" borderId="0" xfId="2" applyFont="1" applyFill="1" applyBorder="1" applyAlignment="1">
      <alignment horizontal="left" vertical="top" wrapText="1"/>
    </xf>
    <xf numFmtId="0" fontId="3" fillId="0" borderId="0" xfId="2" applyFont="1" applyFill="1" applyBorder="1" applyAlignment="1">
      <alignment horizontal="left" wrapText="1"/>
    </xf>
    <xf numFmtId="0" fontId="7" fillId="0" borderId="0" xfId="0" applyFont="1" applyFill="1" applyBorder="1" applyAlignment="1">
      <alignment horizontal="left" vertical="top" wrapText="1"/>
    </xf>
    <xf numFmtId="0" fontId="19" fillId="0" borderId="0" xfId="0" applyFont="1" applyFill="1" applyBorder="1" applyAlignment="1">
      <alignment horizontal="left" vertical="top" wrapText="1"/>
    </xf>
    <xf numFmtId="0" fontId="3" fillId="0" borderId="2" xfId="2" applyFont="1" applyBorder="1" applyAlignment="1" applyProtection="1">
      <alignment vertical="top" wrapText="1"/>
      <protection locked="0"/>
    </xf>
    <xf numFmtId="165" fontId="3" fillId="2" borderId="2" xfId="2" applyNumberFormat="1" applyFont="1" applyFill="1" applyBorder="1" applyAlignment="1">
      <alignment horizontal="center" vertical="top" wrapText="1"/>
    </xf>
    <xf numFmtId="0" fontId="6" fillId="3" borderId="2" xfId="2" applyFont="1" applyFill="1" applyBorder="1" applyAlignment="1">
      <alignment horizontal="left" vertical="top" wrapText="1"/>
    </xf>
    <xf numFmtId="0" fontId="3" fillId="0" borderId="2" xfId="2" applyFont="1" applyBorder="1" applyAlignment="1">
      <alignment horizontal="left" vertical="top" wrapText="1"/>
    </xf>
    <xf numFmtId="166" fontId="3" fillId="0" borderId="2" xfId="2" applyNumberFormat="1" applyFont="1" applyBorder="1" applyAlignment="1">
      <alignment horizontal="center" vertical="top" wrapText="1"/>
    </xf>
    <xf numFmtId="166" fontId="7" fillId="0" borderId="2" xfId="2" applyNumberFormat="1" applyFont="1" applyFill="1" applyBorder="1" applyAlignment="1">
      <alignment horizontal="center" vertical="top" wrapText="1"/>
    </xf>
    <xf numFmtId="0" fontId="3" fillId="0" borderId="2" xfId="2" applyFont="1" applyBorder="1" applyAlignment="1">
      <alignment horizontal="center" vertical="top" wrapText="1"/>
    </xf>
    <xf numFmtId="0" fontId="8" fillId="0" borderId="2" xfId="0" applyFont="1" applyBorder="1" applyAlignment="1">
      <alignment horizontal="left" vertical="top" wrapText="1"/>
    </xf>
    <xf numFmtId="0" fontId="6" fillId="0" borderId="2" xfId="0" applyFont="1" applyBorder="1" applyAlignment="1">
      <alignment horizontal="center" vertical="top" wrapText="1"/>
    </xf>
    <xf numFmtId="166" fontId="7" fillId="0" borderId="2" xfId="4" applyFont="1" applyBorder="1" applyAlignment="1" applyProtection="1">
      <alignment horizontal="center" vertical="top" wrapText="1"/>
    </xf>
    <xf numFmtId="0" fontId="10" fillId="0" borderId="2" xfId="0" applyFont="1" applyBorder="1" applyAlignment="1">
      <alignment horizontal="left" vertical="top" wrapText="1"/>
    </xf>
    <xf numFmtId="0" fontId="10" fillId="0" borderId="2" xfId="0" applyFont="1" applyBorder="1" applyAlignment="1">
      <alignment horizontal="center" vertical="top" wrapText="1"/>
    </xf>
    <xf numFmtId="0" fontId="3" fillId="0" borderId="2" xfId="0" applyFont="1" applyBorder="1" applyAlignment="1">
      <alignment horizontal="left" vertical="top" wrapText="1"/>
    </xf>
    <xf numFmtId="0" fontId="3" fillId="0" borderId="2" xfId="0" applyFont="1" applyBorder="1" applyAlignment="1">
      <alignment horizontal="center" vertical="top" wrapText="1"/>
    </xf>
    <xf numFmtId="0" fontId="6" fillId="0" borderId="2" xfId="2" applyFont="1" applyBorder="1" applyAlignment="1">
      <alignment horizontal="left" vertical="top" wrapText="1"/>
    </xf>
    <xf numFmtId="166" fontId="12" fillId="0" borderId="2" xfId="2" applyNumberFormat="1" applyFont="1" applyBorder="1" applyAlignment="1">
      <alignment horizontal="center" vertical="top" wrapText="1"/>
    </xf>
    <xf numFmtId="0" fontId="3" fillId="0" borderId="2" xfId="2" applyFont="1" applyFill="1" applyBorder="1" applyAlignment="1">
      <alignment horizontal="left" vertical="top" wrapText="1"/>
    </xf>
    <xf numFmtId="0" fontId="6" fillId="4" borderId="2" xfId="2" applyFont="1" applyFill="1" applyBorder="1" applyAlignment="1">
      <alignment horizontal="left" vertical="top" wrapText="1"/>
    </xf>
    <xf numFmtId="0" fontId="13" fillId="0" borderId="2" xfId="2" applyFont="1" applyFill="1" applyBorder="1" applyAlignment="1">
      <alignment horizontal="left" vertical="top" wrapText="1"/>
    </xf>
    <xf numFmtId="4" fontId="4" fillId="0" borderId="2" xfId="2" applyNumberFormat="1" applyFont="1" applyFill="1" applyBorder="1" applyAlignment="1">
      <alignment horizontal="center" vertical="top" wrapText="1"/>
    </xf>
    <xf numFmtId="0" fontId="3" fillId="2" borderId="2" xfId="2" applyFont="1" applyFill="1" applyBorder="1" applyAlignment="1">
      <alignment horizontal="left" vertical="top" wrapText="1"/>
    </xf>
    <xf numFmtId="166" fontId="7" fillId="2" borderId="2" xfId="2" applyNumberFormat="1" applyFont="1" applyFill="1" applyBorder="1" applyAlignment="1">
      <alignment horizontal="center" vertical="top" wrapText="1"/>
    </xf>
    <xf numFmtId="0" fontId="3" fillId="5" borderId="2" xfId="2" applyFont="1" applyFill="1" applyBorder="1" applyAlignment="1">
      <alignment horizontal="left" vertical="top" wrapText="1"/>
    </xf>
    <xf numFmtId="166" fontId="3" fillId="5" borderId="2" xfId="2" applyNumberFormat="1" applyFont="1" applyFill="1" applyBorder="1" applyAlignment="1">
      <alignment horizontal="center" vertical="top" wrapText="1"/>
    </xf>
    <xf numFmtId="0" fontId="6" fillId="6" borderId="2" xfId="2" applyFont="1" applyFill="1" applyBorder="1" applyAlignment="1">
      <alignment horizontal="left" vertical="top" wrapText="1"/>
    </xf>
    <xf numFmtId="165" fontId="3" fillId="6" borderId="2" xfId="4" applyNumberFormat="1" applyFont="1" applyFill="1" applyBorder="1" applyAlignment="1">
      <alignment horizontal="center" vertical="top" wrapText="1"/>
    </xf>
    <xf numFmtId="165" fontId="6" fillId="3" borderId="2" xfId="4" applyNumberFormat="1" applyFont="1" applyFill="1" applyBorder="1" applyAlignment="1" applyProtection="1">
      <alignment horizontal="center" vertical="top" wrapText="1"/>
    </xf>
    <xf numFmtId="0" fontId="14" fillId="0" borderId="2" xfId="2" applyFont="1" applyFill="1" applyBorder="1" applyAlignment="1">
      <alignment horizontal="left" vertical="top" wrapText="1"/>
    </xf>
    <xf numFmtId="165" fontId="3" fillId="0" borderId="2" xfId="2" applyNumberFormat="1" applyFont="1" applyFill="1" applyBorder="1" applyAlignment="1">
      <alignment horizontal="center" vertical="top" wrapText="1"/>
    </xf>
    <xf numFmtId="0" fontId="6" fillId="7" borderId="2" xfId="2" applyFont="1" applyFill="1" applyBorder="1" applyAlignment="1">
      <alignment horizontal="left" vertical="top" wrapText="1"/>
    </xf>
    <xf numFmtId="0" fontId="10" fillId="0" borderId="2" xfId="2" applyFont="1" applyBorder="1" applyAlignment="1">
      <alignment horizontal="left" vertical="top" wrapText="1"/>
    </xf>
    <xf numFmtId="0" fontId="10" fillId="0" borderId="2" xfId="2" applyFont="1" applyBorder="1" applyAlignment="1">
      <alignment horizontal="center" vertical="top" wrapText="1"/>
    </xf>
    <xf numFmtId="165" fontId="7" fillId="0" borderId="2" xfId="2" applyNumberFormat="1" applyFont="1" applyFill="1" applyBorder="1" applyAlignment="1">
      <alignment horizontal="center" vertical="top" wrapText="1"/>
    </xf>
    <xf numFmtId="0" fontId="6" fillId="0" borderId="2" xfId="2" applyFont="1" applyBorder="1" applyAlignment="1">
      <alignment vertical="top" wrapText="1"/>
    </xf>
    <xf numFmtId="0" fontId="6" fillId="0" borderId="2" xfId="2" applyFont="1" applyBorder="1" applyAlignment="1">
      <alignment horizontal="center" vertical="top" wrapText="1"/>
    </xf>
    <xf numFmtId="165" fontId="6" fillId="4" borderId="2" xfId="2" applyNumberFormat="1" applyFont="1" applyFill="1" applyBorder="1" applyAlignment="1">
      <alignment horizontal="center" vertical="top" wrapText="1"/>
    </xf>
    <xf numFmtId="0" fontId="17" fillId="0" borderId="2" xfId="2" applyFont="1" applyBorder="1" applyAlignment="1">
      <alignment horizontal="left" vertical="top" wrapText="1"/>
    </xf>
    <xf numFmtId="0" fontId="17" fillId="0" borderId="2" xfId="2" applyFont="1" applyBorder="1" applyAlignment="1">
      <alignment horizontal="center" vertical="top" wrapText="1"/>
    </xf>
    <xf numFmtId="165" fontId="17" fillId="0" borderId="2" xfId="2" applyNumberFormat="1" applyFont="1" applyFill="1" applyBorder="1" applyAlignment="1">
      <alignment horizontal="center" vertical="top" wrapText="1"/>
    </xf>
    <xf numFmtId="0" fontId="18" fillId="0" borderId="2" xfId="2" applyFont="1" applyBorder="1" applyAlignment="1">
      <alignment horizontal="left" vertical="top" wrapText="1"/>
    </xf>
    <xf numFmtId="0" fontId="18" fillId="0" borderId="2" xfId="0" applyFont="1" applyBorder="1" applyAlignment="1">
      <alignment horizontal="left" vertical="top" wrapText="1"/>
    </xf>
    <xf numFmtId="0" fontId="18" fillId="0" borderId="2" xfId="0" applyFont="1" applyBorder="1" applyAlignment="1">
      <alignment horizontal="center" vertical="top" wrapText="1"/>
    </xf>
    <xf numFmtId="165" fontId="7" fillId="0" borderId="2" xfId="2" applyNumberFormat="1" applyFont="1" applyBorder="1" applyAlignment="1">
      <alignment horizontal="center" vertical="top" wrapText="1"/>
    </xf>
    <xf numFmtId="0" fontId="3" fillId="2" borderId="2" xfId="2" applyFont="1" applyFill="1" applyBorder="1" applyAlignment="1">
      <alignment horizontal="left" wrapText="1"/>
    </xf>
    <xf numFmtId="165" fontId="3" fillId="8" borderId="2" xfId="2" applyNumberFormat="1" applyFont="1" applyFill="1" applyBorder="1" applyAlignment="1">
      <alignment horizontal="center" vertical="top" wrapText="1"/>
    </xf>
    <xf numFmtId="165" fontId="6" fillId="7" borderId="2" xfId="4" applyNumberFormat="1" applyFont="1" applyFill="1" applyBorder="1" applyAlignment="1" applyProtection="1">
      <alignment horizontal="center" vertical="top" wrapText="1"/>
    </xf>
    <xf numFmtId="0" fontId="7" fillId="0" borderId="2" xfId="2" applyFont="1" applyBorder="1" applyAlignment="1">
      <alignment horizontal="left" vertical="top" wrapText="1"/>
    </xf>
    <xf numFmtId="0" fontId="7" fillId="0" borderId="2" xfId="2" applyFont="1" applyBorder="1" applyAlignment="1">
      <alignment horizontal="center" vertical="top" wrapText="1"/>
    </xf>
    <xf numFmtId="0" fontId="6" fillId="9" borderId="2" xfId="2" applyFont="1" applyFill="1" applyBorder="1" applyAlignment="1">
      <alignment horizontal="left" vertical="top" wrapText="1"/>
    </xf>
    <xf numFmtId="0" fontId="3" fillId="9" borderId="2" xfId="2" applyFont="1" applyFill="1" applyBorder="1" applyAlignment="1">
      <alignment horizontal="center" vertical="top" wrapText="1"/>
    </xf>
    <xf numFmtId="0" fontId="7" fillId="9" borderId="2" xfId="0" applyFont="1" applyFill="1" applyBorder="1" applyAlignment="1">
      <alignment horizontal="left" vertical="top" wrapText="1"/>
    </xf>
    <xf numFmtId="165" fontId="7" fillId="9" borderId="2" xfId="2" applyNumberFormat="1" applyFont="1" applyFill="1" applyBorder="1" applyAlignment="1">
      <alignment horizontal="center" vertical="top" wrapText="1"/>
    </xf>
    <xf numFmtId="0" fontId="6" fillId="10" borderId="2" xfId="0" applyFont="1" applyFill="1" applyBorder="1" applyAlignment="1">
      <alignment horizontal="left" vertical="top" wrapText="1"/>
    </xf>
    <xf numFmtId="165" fontId="6" fillId="10" borderId="2" xfId="2" applyNumberFormat="1" applyFont="1" applyFill="1" applyBorder="1" applyAlignment="1">
      <alignment horizontal="center" vertical="top" wrapText="1"/>
    </xf>
    <xf numFmtId="0" fontId="6" fillId="11" borderId="2" xfId="0" applyFont="1" applyFill="1" applyBorder="1" applyAlignment="1">
      <alignment horizontal="left" vertical="top" wrapText="1"/>
    </xf>
    <xf numFmtId="165" fontId="6" fillId="11" borderId="2" xfId="2" applyNumberFormat="1" applyFont="1" applyFill="1" applyBorder="1" applyAlignment="1">
      <alignment horizontal="center" vertical="top" wrapText="1"/>
    </xf>
    <xf numFmtId="0" fontId="18" fillId="9" borderId="2" xfId="0" applyFont="1" applyFill="1" applyBorder="1" applyAlignment="1">
      <alignment horizontal="left" vertical="top" wrapText="1"/>
    </xf>
    <xf numFmtId="165" fontId="11" fillId="9" borderId="2" xfId="2" applyNumberFormat="1" applyFont="1" applyFill="1" applyBorder="1" applyAlignment="1">
      <alignment horizontal="center" vertical="top" wrapText="1"/>
    </xf>
    <xf numFmtId="0" fontId="19" fillId="9" borderId="2" xfId="0" applyFont="1" applyFill="1" applyBorder="1" applyAlignment="1">
      <alignment horizontal="left" vertical="top" wrapText="1"/>
    </xf>
    <xf numFmtId="165" fontId="20" fillId="9" borderId="2" xfId="2" applyNumberFormat="1" applyFont="1" applyFill="1" applyBorder="1" applyAlignment="1">
      <alignment horizontal="center" vertical="top" wrapText="1"/>
    </xf>
    <xf numFmtId="0" fontId="6" fillId="12" borderId="2" xfId="0" applyFont="1" applyFill="1" applyBorder="1" applyAlignment="1">
      <alignment horizontal="left" vertical="top" wrapText="1"/>
    </xf>
    <xf numFmtId="165" fontId="6" fillId="12" borderId="2" xfId="2" applyNumberFormat="1" applyFont="1" applyFill="1" applyBorder="1" applyAlignment="1">
      <alignment horizontal="center" vertical="top" wrapText="1"/>
    </xf>
    <xf numFmtId="0" fontId="17" fillId="0" borderId="2" xfId="2" applyFont="1" applyBorder="1" applyAlignment="1">
      <alignment vertical="top" wrapText="1"/>
    </xf>
    <xf numFmtId="0" fontId="18" fillId="0" borderId="2" xfId="2" applyFont="1" applyBorder="1" applyAlignment="1">
      <alignment horizontal="center" vertical="top" wrapText="1"/>
    </xf>
    <xf numFmtId="166" fontId="3" fillId="2" borderId="2" xfId="2" applyNumberFormat="1" applyFont="1" applyFill="1" applyBorder="1" applyAlignment="1">
      <alignment horizontal="center" vertical="top" wrapText="1"/>
    </xf>
    <xf numFmtId="165" fontId="18" fillId="0" borderId="2" xfId="2" applyNumberFormat="1" applyFont="1" applyBorder="1" applyAlignment="1">
      <alignment horizontal="center" vertical="top" wrapText="1"/>
    </xf>
    <xf numFmtId="165" fontId="17" fillId="13" borderId="2" xfId="4" applyNumberFormat="1" applyFont="1" applyFill="1" applyBorder="1" applyAlignment="1" applyProtection="1">
      <alignment horizontal="left" vertical="top" wrapText="1"/>
      <protection locked="0"/>
    </xf>
    <xf numFmtId="165" fontId="17" fillId="13" borderId="2" xfId="4" applyNumberFormat="1" applyFont="1" applyFill="1" applyBorder="1" applyAlignment="1" applyProtection="1">
      <alignment horizontal="center" vertical="top" wrapText="1"/>
      <protection locked="0"/>
    </xf>
    <xf numFmtId="165" fontId="6" fillId="14" borderId="2" xfId="2" applyNumberFormat="1" applyFont="1" applyFill="1" applyBorder="1" applyAlignment="1">
      <alignment horizontal="center" vertical="top" wrapText="1"/>
    </xf>
    <xf numFmtId="166" fontId="7" fillId="0" borderId="0" xfId="2" applyNumberFormat="1" applyFont="1" applyFill="1" applyBorder="1" applyAlignment="1">
      <alignment horizontal="center" vertical="top" wrapText="1"/>
    </xf>
    <xf numFmtId="166" fontId="7" fillId="0" borderId="0" xfId="4" applyFont="1" applyFill="1" applyBorder="1" applyAlignment="1" applyProtection="1">
      <alignment horizontal="center" vertical="top" wrapText="1"/>
    </xf>
    <xf numFmtId="166" fontId="3" fillId="0" borderId="0" xfId="4" applyFont="1" applyFill="1" applyBorder="1" applyAlignment="1" applyProtection="1">
      <alignment horizontal="center" vertical="top" wrapText="1"/>
    </xf>
    <xf numFmtId="165" fontId="3" fillId="0" borderId="0" xfId="4" applyNumberFormat="1" applyFont="1" applyFill="1" applyBorder="1" applyAlignment="1" applyProtection="1">
      <alignment horizontal="center" vertical="top" wrapText="1"/>
    </xf>
    <xf numFmtId="165" fontId="3" fillId="0" borderId="0" xfId="2" applyNumberFormat="1" applyFont="1" applyFill="1" applyBorder="1" applyAlignment="1">
      <alignment horizontal="center" vertical="top" wrapText="1"/>
    </xf>
    <xf numFmtId="43" fontId="3" fillId="0" borderId="0" xfId="1" applyFont="1" applyFill="1" applyBorder="1" applyAlignment="1">
      <alignment horizontal="center" vertical="top" wrapText="1"/>
    </xf>
    <xf numFmtId="165" fontId="7" fillId="0" borderId="0" xfId="4" applyNumberFormat="1" applyFont="1" applyFill="1" applyBorder="1" applyAlignment="1" applyProtection="1">
      <alignment horizontal="center" vertical="top" wrapText="1"/>
      <protection locked="0"/>
    </xf>
    <xf numFmtId="165" fontId="7" fillId="0" borderId="0" xfId="2" applyNumberFormat="1" applyFont="1" applyFill="1" applyBorder="1" applyAlignment="1">
      <alignment horizontal="center" vertical="top" wrapText="1"/>
    </xf>
    <xf numFmtId="165" fontId="17" fillId="0" borderId="0" xfId="2" applyNumberFormat="1" applyFont="1" applyFill="1" applyBorder="1" applyAlignment="1">
      <alignment horizontal="center" vertical="top" wrapText="1"/>
    </xf>
    <xf numFmtId="0" fontId="18" fillId="0" borderId="0" xfId="0" applyFont="1" applyFill="1" applyBorder="1" applyAlignment="1">
      <alignment horizontal="center" vertical="top" wrapText="1"/>
    </xf>
    <xf numFmtId="165" fontId="18" fillId="0" borderId="0" xfId="4" applyNumberFormat="1" applyFont="1" applyFill="1" applyBorder="1" applyAlignment="1" applyProtection="1">
      <alignment horizontal="center" vertical="top" wrapText="1"/>
      <protection locked="0"/>
    </xf>
    <xf numFmtId="0" fontId="4" fillId="0" borderId="0" xfId="2" applyFont="1" applyFill="1" applyBorder="1" applyAlignment="1">
      <alignment horizontal="center" vertical="top" wrapText="1"/>
    </xf>
    <xf numFmtId="166" fontId="11" fillId="0" borderId="0" xfId="0" applyNumberFormat="1" applyFont="1" applyFill="1" applyBorder="1" applyAlignment="1">
      <alignment horizontal="center" vertical="top" wrapText="1"/>
    </xf>
    <xf numFmtId="4" fontId="4" fillId="0" borderId="0" xfId="2" applyNumberFormat="1" applyFont="1" applyFill="1" applyBorder="1" applyAlignment="1">
      <alignment horizontal="center" vertical="top" wrapText="1"/>
    </xf>
    <xf numFmtId="0" fontId="7" fillId="0" borderId="0" xfId="0" applyFont="1" applyFill="1" applyBorder="1" applyAlignment="1">
      <alignment horizontal="center" vertical="top" wrapText="1"/>
    </xf>
    <xf numFmtId="165" fontId="6" fillId="0" borderId="0" xfId="4" applyNumberFormat="1" applyFont="1" applyFill="1" applyBorder="1" applyAlignment="1" applyProtection="1">
      <alignment horizontal="center" vertical="top" wrapText="1"/>
    </xf>
    <xf numFmtId="165" fontId="6" fillId="0" borderId="0" xfId="2" applyNumberFormat="1" applyFont="1" applyFill="1" applyBorder="1" applyAlignment="1">
      <alignment horizontal="center" vertical="top" wrapText="1"/>
    </xf>
    <xf numFmtId="165" fontId="11" fillId="0" borderId="0" xfId="2" applyNumberFormat="1" applyFont="1" applyFill="1" applyBorder="1" applyAlignment="1">
      <alignment horizontal="center" vertical="top" wrapText="1"/>
    </xf>
    <xf numFmtId="165" fontId="20" fillId="0" borderId="0" xfId="2" applyNumberFormat="1" applyFont="1" applyFill="1" applyBorder="1" applyAlignment="1">
      <alignment horizontal="center" vertical="top" wrapText="1"/>
    </xf>
    <xf numFmtId="169" fontId="17" fillId="0" borderId="2" xfId="2" applyNumberFormat="1" applyFont="1" applyBorder="1" applyAlignment="1">
      <alignment horizontal="center" vertical="top" wrapText="1"/>
    </xf>
    <xf numFmtId="169" fontId="7" fillId="0" borderId="0" xfId="2" applyNumberFormat="1" applyFont="1" applyFill="1" applyBorder="1" applyAlignment="1">
      <alignment horizontal="center" vertical="top" wrapText="1"/>
    </xf>
    <xf numFmtId="166" fontId="15" fillId="0" borderId="2" xfId="2" applyNumberFormat="1" applyFont="1" applyFill="1" applyBorder="1" applyAlignment="1">
      <alignment horizontal="center" vertical="top" wrapText="1"/>
    </xf>
    <xf numFmtId="0" fontId="4" fillId="0" borderId="2" xfId="2" applyFont="1" applyBorder="1" applyAlignment="1">
      <alignment horizontal="center" vertical="top" wrapText="1"/>
    </xf>
    <xf numFmtId="0" fontId="4" fillId="0" borderId="2" xfId="2" applyFont="1" applyBorder="1" applyAlignment="1">
      <alignment horizontal="left" vertical="top" wrapText="1"/>
    </xf>
    <xf numFmtId="164" fontId="4" fillId="0" borderId="2" xfId="3" applyFont="1" applyFill="1" applyBorder="1" applyAlignment="1" applyProtection="1">
      <alignment horizontal="left" vertical="top" wrapText="1"/>
    </xf>
    <xf numFmtId="164" fontId="12" fillId="0" borderId="2" xfId="3" applyFont="1" applyFill="1" applyBorder="1" applyAlignment="1" applyProtection="1">
      <alignment horizontal="left" vertical="top" wrapText="1"/>
    </xf>
    <xf numFmtId="169" fontId="3" fillId="0" borderId="0" xfId="0" applyNumberFormat="1" applyFont="1" applyFill="1" applyBorder="1" applyAlignment="1">
      <alignment horizontal="left" vertical="top" wrapText="1"/>
    </xf>
    <xf numFmtId="166" fontId="3" fillId="0" borderId="0" xfId="0" applyNumberFormat="1" applyFont="1" applyFill="1" applyBorder="1" applyAlignment="1">
      <alignment horizontal="left" vertical="top" wrapText="1"/>
    </xf>
    <xf numFmtId="169" fontId="18" fillId="0" borderId="0" xfId="0" applyNumberFormat="1" applyFont="1" applyFill="1" applyBorder="1" applyAlignment="1">
      <alignment horizontal="left" vertical="top" wrapText="1"/>
    </xf>
    <xf numFmtId="165" fontId="3" fillId="0" borderId="0" xfId="0" applyNumberFormat="1" applyFont="1" applyFill="1" applyBorder="1" applyAlignment="1">
      <alignment horizontal="left" vertical="top" wrapText="1"/>
    </xf>
    <xf numFmtId="165" fontId="7" fillId="0" borderId="0" xfId="2" applyNumberFormat="1" applyFont="1" applyFill="1" applyBorder="1" applyAlignment="1">
      <alignment horizontal="left" vertical="top" wrapText="1"/>
    </xf>
    <xf numFmtId="169" fontId="3" fillId="0" borderId="0" xfId="2" applyNumberFormat="1" applyFont="1" applyFill="1" applyBorder="1" applyAlignment="1">
      <alignment horizontal="left" vertical="top" wrapText="1"/>
    </xf>
    <xf numFmtId="0" fontId="26" fillId="0" borderId="0" xfId="0" applyFont="1"/>
    <xf numFmtId="0" fontId="4" fillId="0" borderId="0" xfId="2" applyFont="1" applyBorder="1" applyAlignment="1">
      <alignment horizontal="center" vertical="top" wrapText="1"/>
    </xf>
    <xf numFmtId="164" fontId="12" fillId="0" borderId="0" xfId="3" applyFont="1" applyFill="1" applyBorder="1" applyAlignment="1" applyProtection="1">
      <alignment horizontal="left" vertical="top" wrapText="1"/>
    </xf>
    <xf numFmtId="0" fontId="27" fillId="0" borderId="0" xfId="0" applyFont="1"/>
    <xf numFmtId="0" fontId="4" fillId="0" borderId="2" xfId="2" applyFont="1" applyFill="1" applyBorder="1" applyAlignment="1">
      <alignment horizontal="left" vertical="top" wrapText="1"/>
    </xf>
    <xf numFmtId="0" fontId="27" fillId="0" borderId="2" xfId="0" applyFont="1" applyBorder="1"/>
    <xf numFmtId="44" fontId="27" fillId="0" borderId="2" xfId="6" applyFont="1" applyBorder="1"/>
    <xf numFmtId="0" fontId="27" fillId="0" borderId="2" xfId="6" applyNumberFormat="1" applyFont="1" applyBorder="1"/>
    <xf numFmtId="10" fontId="27" fillId="0" borderId="2" xfId="7" applyNumberFormat="1" applyFont="1" applyBorder="1"/>
    <xf numFmtId="2" fontId="27" fillId="0" borderId="2" xfId="0" applyNumberFormat="1" applyFont="1" applyBorder="1"/>
    <xf numFmtId="44" fontId="28" fillId="0" borderId="2" xfId="0" applyNumberFormat="1" applyFont="1" applyBorder="1"/>
    <xf numFmtId="44" fontId="4" fillId="0" borderId="2" xfId="6" applyFont="1" applyBorder="1" applyAlignment="1">
      <alignment vertical="top" wrapText="1"/>
    </xf>
    <xf numFmtId="44" fontId="4" fillId="0" borderId="0" xfId="2" applyNumberFormat="1" applyFont="1" applyAlignment="1">
      <alignment horizontal="center" vertical="top" wrapText="1"/>
    </xf>
    <xf numFmtId="169" fontId="4" fillId="0" borderId="2" xfId="2" applyNumberFormat="1" applyFont="1" applyBorder="1" applyAlignment="1">
      <alignment horizontal="center" vertical="top" wrapText="1"/>
    </xf>
    <xf numFmtId="169" fontId="6" fillId="0" borderId="2" xfId="2" applyNumberFormat="1" applyFont="1" applyBorder="1" applyAlignment="1">
      <alignment horizontal="center" vertical="top" wrapText="1"/>
    </xf>
    <xf numFmtId="0" fontId="25" fillId="0" borderId="2" xfId="2" applyFont="1" applyFill="1" applyBorder="1" applyAlignment="1" applyProtection="1">
      <alignment horizontal="center" vertical="top" wrapText="1"/>
      <protection locked="0"/>
    </xf>
    <xf numFmtId="0" fontId="12" fillId="0" borderId="3" xfId="2" applyFont="1" applyBorder="1" applyAlignment="1">
      <alignment horizontal="left" vertical="top" wrapText="1"/>
    </xf>
    <xf numFmtId="0" fontId="4" fillId="0" borderId="4" xfId="2" applyFont="1" applyBorder="1" applyAlignment="1">
      <alignment horizontal="center" vertical="top" wrapText="1"/>
    </xf>
    <xf numFmtId="0" fontId="4" fillId="0" borderId="5" xfId="2" applyFont="1" applyBorder="1" applyAlignment="1">
      <alignment horizontal="center" vertical="top" wrapText="1"/>
    </xf>
    <xf numFmtId="0" fontId="4" fillId="0" borderId="6" xfId="2" applyFont="1" applyBorder="1" applyAlignment="1">
      <alignment horizontal="center" vertical="top" wrapText="1"/>
    </xf>
    <xf numFmtId="0" fontId="28" fillId="0" borderId="2" xfId="0" applyFont="1" applyFill="1" applyBorder="1" applyAlignment="1">
      <alignment horizontal="left"/>
    </xf>
  </cellXfs>
  <cellStyles count="8">
    <cellStyle name="Excel Built-in Comma" xfId="3" xr:uid="{41C25FD9-3D58-4919-8877-B788E8091426}"/>
    <cellStyle name="Excel Built-in Normal" xfId="2" xr:uid="{9BCC3840-4580-46EB-AC24-AD097D09346B}"/>
    <cellStyle name="Excel Built-in Percent" xfId="5" xr:uid="{AFE235F3-ECE3-4FAC-90F5-0DDD62910F1B}"/>
    <cellStyle name="Excel_BuiltIn_Currency" xfId="4" xr:uid="{8922C151-B229-49A2-AEDD-72E5D2FF3F38}"/>
    <cellStyle name="Migliaia" xfId="1" builtinId="3"/>
    <cellStyle name="Normale" xfId="0" builtinId="0"/>
    <cellStyle name="Percentuale" xfId="7" builtinId="5"/>
    <cellStyle name="Valuta" xfId="6"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873EE-F7B0-4136-BCF7-506E16FE55E8}">
  <dimension ref="A1:XEW133"/>
  <sheetViews>
    <sheetView tabSelected="1" topLeftCell="A114" zoomScale="115" zoomScaleNormal="115" workbookViewId="0">
      <selection activeCell="C121" sqref="C121"/>
    </sheetView>
  </sheetViews>
  <sheetFormatPr defaultColWidth="9.85546875" defaultRowHeight="15" x14ac:dyDescent="0.25"/>
  <cols>
    <col min="1" max="1" width="76.42578125" style="2" customWidth="1"/>
    <col min="2" max="2" width="19.28515625" style="1" customWidth="1"/>
    <col min="3" max="3" width="14.28515625" style="1" customWidth="1"/>
    <col min="4" max="4" width="14.85546875" style="2" customWidth="1"/>
    <col min="5" max="5" width="14.28515625" style="3" customWidth="1"/>
    <col min="6" max="6" width="20.140625" style="3" customWidth="1"/>
    <col min="7" max="11" width="14.28515625" style="3" customWidth="1"/>
    <col min="12" max="60" width="14.28515625" style="2" customWidth="1"/>
    <col min="61" max="250" width="14.28515625" style="4" customWidth="1"/>
    <col min="16378" max="16384" width="9.85546875" style="4"/>
  </cols>
  <sheetData>
    <row r="1" spans="1:250" ht="16.5" customHeight="1" x14ac:dyDescent="0.25">
      <c r="A1" s="163" t="s">
        <v>91</v>
      </c>
      <c r="B1" s="163"/>
      <c r="C1" s="127"/>
      <c r="D1" s="38"/>
    </row>
    <row r="2" spans="1:250" x14ac:dyDescent="0.25">
      <c r="A2" s="47"/>
      <c r="B2" s="48" t="s">
        <v>0</v>
      </c>
      <c r="C2" s="120"/>
      <c r="D2" s="38"/>
    </row>
    <row r="3" spans="1:250" x14ac:dyDescent="0.25">
      <c r="A3" s="49" t="s">
        <v>1</v>
      </c>
      <c r="B3" s="48" t="s">
        <v>2</v>
      </c>
      <c r="C3" s="120"/>
      <c r="D3" s="38"/>
    </row>
    <row r="4" spans="1:250" ht="30" customHeight="1" x14ac:dyDescent="0.25">
      <c r="A4" s="50" t="s">
        <v>3</v>
      </c>
      <c r="B4" s="51">
        <v>28427.599999999999</v>
      </c>
      <c r="C4" s="116"/>
      <c r="D4" s="38"/>
    </row>
    <row r="5" spans="1:250" s="2" customFormat="1" ht="48" customHeight="1" x14ac:dyDescent="0.25">
      <c r="A5" s="50" t="s">
        <v>4</v>
      </c>
      <c r="B5" s="53"/>
      <c r="C5" s="116"/>
      <c r="D5" s="38"/>
      <c r="E5" s="3"/>
      <c r="F5" s="3"/>
      <c r="G5" s="3"/>
      <c r="H5" s="3"/>
      <c r="I5" s="3"/>
      <c r="J5" s="3"/>
      <c r="K5" s="3"/>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row>
    <row r="6" spans="1:250" s="2" customFormat="1" ht="48" customHeight="1" x14ac:dyDescent="0.25">
      <c r="A6" s="54" t="s">
        <v>5</v>
      </c>
      <c r="B6" s="55"/>
      <c r="C6" s="117"/>
      <c r="D6" s="38"/>
      <c r="E6" s="3"/>
      <c r="F6" s="3"/>
      <c r="G6" s="3"/>
      <c r="H6" s="3"/>
      <c r="I6" s="3"/>
      <c r="J6" s="3"/>
      <c r="K6" s="3"/>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row>
    <row r="7" spans="1:250" s="2" customFormat="1" ht="48" customHeight="1" x14ac:dyDescent="0.25">
      <c r="A7" s="54" t="s">
        <v>6</v>
      </c>
      <c r="B7" s="56">
        <v>1185.99</v>
      </c>
      <c r="C7" s="117"/>
      <c r="D7" s="38"/>
      <c r="E7" s="3"/>
      <c r="F7" s="3"/>
      <c r="G7" s="3"/>
      <c r="H7" s="3"/>
      <c r="I7" s="3"/>
      <c r="J7" s="3"/>
      <c r="K7" s="3"/>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row>
    <row r="8" spans="1:250" s="2" customFormat="1" ht="36" customHeight="1" x14ac:dyDescent="0.25">
      <c r="A8" s="57" t="s">
        <v>7</v>
      </c>
      <c r="B8" s="58"/>
      <c r="C8" s="128"/>
      <c r="D8" s="38"/>
      <c r="E8" s="3"/>
      <c r="F8" s="3"/>
      <c r="G8" s="3"/>
      <c r="H8" s="3"/>
      <c r="I8" s="3"/>
      <c r="J8" s="3"/>
      <c r="K8" s="3"/>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row>
    <row r="9" spans="1:250" s="2" customFormat="1" ht="20.25" customHeight="1" x14ac:dyDescent="0.25">
      <c r="A9" s="59" t="s">
        <v>8</v>
      </c>
      <c r="B9" s="60"/>
      <c r="C9" s="128"/>
      <c r="D9" s="38"/>
      <c r="E9" s="3"/>
      <c r="F9" s="3"/>
      <c r="G9" s="3"/>
      <c r="H9" s="3"/>
      <c r="I9" s="3"/>
      <c r="J9" s="3"/>
      <c r="K9" s="3"/>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row>
    <row r="10" spans="1:250" s="2" customFormat="1" ht="33" customHeight="1" x14ac:dyDescent="0.25">
      <c r="A10" s="50" t="s">
        <v>9</v>
      </c>
      <c r="B10" s="53"/>
      <c r="C10" s="128"/>
      <c r="D10" s="38"/>
      <c r="E10" s="3"/>
      <c r="F10" s="3"/>
      <c r="G10" s="3"/>
      <c r="H10" s="3"/>
      <c r="I10" s="3"/>
      <c r="J10" s="3"/>
      <c r="K10" s="3"/>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row>
    <row r="11" spans="1:250" s="2" customFormat="1" ht="27" customHeight="1" x14ac:dyDescent="0.25">
      <c r="A11" s="61" t="s">
        <v>10</v>
      </c>
      <c r="B11" s="62"/>
      <c r="C11" s="128"/>
      <c r="D11" s="38"/>
      <c r="E11" s="3"/>
      <c r="F11" s="3"/>
      <c r="G11" s="3"/>
      <c r="H11" s="3"/>
      <c r="I11" s="3"/>
      <c r="J11" s="3"/>
      <c r="K11" s="3"/>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row>
    <row r="12" spans="1:250" s="2" customFormat="1" ht="18.75" customHeight="1" x14ac:dyDescent="0.25">
      <c r="A12" s="63" t="s">
        <v>11</v>
      </c>
      <c r="B12" s="52">
        <v>2855.26</v>
      </c>
      <c r="C12" s="116"/>
      <c r="D12" s="38"/>
      <c r="E12" s="3"/>
      <c r="F12" s="3"/>
      <c r="G12" s="3"/>
      <c r="H12" s="3"/>
      <c r="I12" s="3"/>
      <c r="J12" s="3"/>
      <c r="K12" s="3"/>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row>
    <row r="13" spans="1:250" s="2" customFormat="1" ht="18.75" customHeight="1" x14ac:dyDescent="0.25">
      <c r="A13" s="64" t="s">
        <v>12</v>
      </c>
      <c r="B13" s="5">
        <f>SUM(B4:B12)</f>
        <v>32468.85</v>
      </c>
      <c r="C13" s="129"/>
      <c r="D13" s="38"/>
      <c r="E13" s="3"/>
      <c r="F13" s="3"/>
      <c r="G13" s="3"/>
      <c r="H13" s="3"/>
      <c r="I13" s="3"/>
      <c r="J13" s="3"/>
      <c r="K13" s="3"/>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c r="IP13" s="4"/>
    </row>
    <row r="14" spans="1:250" s="6" customFormat="1" ht="18.75" customHeight="1" x14ac:dyDescent="0.25">
      <c r="A14" s="65"/>
      <c r="B14" s="66"/>
      <c r="C14" s="118"/>
      <c r="D14" s="38"/>
      <c r="E14" s="3"/>
      <c r="F14" s="3"/>
      <c r="G14" s="3"/>
      <c r="H14" s="3"/>
      <c r="I14" s="3"/>
      <c r="J14" s="3"/>
      <c r="K14" s="3"/>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c r="HV14" s="7"/>
      <c r="HW14" s="7"/>
      <c r="HX14" s="7"/>
      <c r="HY14" s="7"/>
      <c r="HZ14" s="7"/>
      <c r="IA14" s="7"/>
      <c r="IB14" s="7"/>
      <c r="IC14" s="7"/>
      <c r="ID14" s="7"/>
      <c r="IE14" s="7"/>
      <c r="IF14" s="7"/>
      <c r="IG14" s="7"/>
      <c r="IH14" s="7"/>
      <c r="II14" s="7"/>
      <c r="IJ14" s="7"/>
      <c r="IK14" s="7"/>
      <c r="IL14" s="7"/>
      <c r="IM14" s="7"/>
      <c r="IN14" s="7"/>
      <c r="IO14" s="7"/>
      <c r="IP14" s="7"/>
    </row>
    <row r="15" spans="1:250" s="3" customFormat="1" ht="25.5" x14ac:dyDescent="0.25">
      <c r="A15" s="50" t="s">
        <v>13</v>
      </c>
      <c r="B15" s="52">
        <v>998.4</v>
      </c>
      <c r="C15" s="116"/>
      <c r="D15" s="38"/>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row>
    <row r="16" spans="1:250" s="3" customFormat="1" ht="25.5" x14ac:dyDescent="0.25">
      <c r="A16" s="50" t="s">
        <v>14</v>
      </c>
      <c r="B16" s="52">
        <v>705.9</v>
      </c>
      <c r="C16" s="116"/>
      <c r="D16" s="38"/>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row>
    <row r="17" spans="1:250" s="3" customFormat="1" ht="31.5" customHeight="1" x14ac:dyDescent="0.25">
      <c r="A17" s="59" t="s">
        <v>15</v>
      </c>
      <c r="B17" s="60"/>
      <c r="C17" s="130"/>
      <c r="D17" s="39"/>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row>
    <row r="18" spans="1:250" s="3" customFormat="1" ht="38.25" x14ac:dyDescent="0.25">
      <c r="A18" s="50" t="s">
        <v>16</v>
      </c>
      <c r="B18" s="53"/>
      <c r="C18" s="13"/>
      <c r="D18" s="38"/>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row>
    <row r="19" spans="1:250" s="3" customFormat="1" ht="22.5" customHeight="1" x14ac:dyDescent="0.25">
      <c r="A19" s="67" t="s">
        <v>17</v>
      </c>
      <c r="B19" s="68">
        <v>915.98</v>
      </c>
      <c r="C19" s="116"/>
      <c r="D19" s="38"/>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row>
    <row r="20" spans="1:250" s="3" customFormat="1" ht="22.5" customHeight="1" x14ac:dyDescent="0.25">
      <c r="A20" s="67" t="s">
        <v>18</v>
      </c>
      <c r="B20" s="68">
        <v>1036.75</v>
      </c>
      <c r="C20" s="116"/>
      <c r="D20" s="38"/>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row>
    <row r="21" spans="1:250" s="3" customFormat="1" ht="22.5" customHeight="1" x14ac:dyDescent="0.25">
      <c r="A21" s="67" t="s">
        <v>19</v>
      </c>
      <c r="B21" s="68">
        <v>865.30833333333101</v>
      </c>
      <c r="C21" s="116"/>
      <c r="D21" s="38"/>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row>
    <row r="22" spans="1:250" s="3" customFormat="1" ht="22.5" customHeight="1" x14ac:dyDescent="0.25">
      <c r="A22" s="69" t="s">
        <v>20</v>
      </c>
      <c r="B22" s="70">
        <f>(286670+52024+9047)*0.14/100</f>
        <v>486.83740000000006</v>
      </c>
      <c r="C22" s="13"/>
      <c r="D22" s="38"/>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row>
    <row r="23" spans="1:250" s="3" customFormat="1" ht="25.5" x14ac:dyDescent="0.25">
      <c r="A23" s="50" t="s">
        <v>21</v>
      </c>
      <c r="B23" s="53"/>
      <c r="C23" s="8"/>
      <c r="D23" s="38"/>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row>
    <row r="24" spans="1:250" s="3" customFormat="1" ht="12.75" x14ac:dyDescent="0.25">
      <c r="A24" s="71" t="s">
        <v>22</v>
      </c>
      <c r="B24" s="72">
        <f>SUM(B15:B23)</f>
        <v>5009.1757333333308</v>
      </c>
      <c r="C24" s="119"/>
      <c r="D24" s="38"/>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row>
    <row r="25" spans="1:250" s="3" customFormat="1" ht="12.75" x14ac:dyDescent="0.25">
      <c r="A25" s="49" t="s">
        <v>23</v>
      </c>
      <c r="B25" s="73">
        <f>B13+B24</f>
        <v>37478.025733333328</v>
      </c>
      <c r="C25" s="131"/>
      <c r="D25" s="38"/>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row>
    <row r="26" spans="1:250" s="3" customFormat="1" ht="12.75" x14ac:dyDescent="0.25">
      <c r="A26" s="74" t="s">
        <v>24</v>
      </c>
      <c r="B26" s="137">
        <f>E118+F124</f>
        <v>1442.4513719999998</v>
      </c>
      <c r="C26" s="119"/>
      <c r="D26" s="38"/>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row>
    <row r="27" spans="1:250" s="3" customFormat="1" ht="12.75" x14ac:dyDescent="0.25">
      <c r="A27" s="50"/>
      <c r="B27" s="53"/>
      <c r="C27" s="120"/>
      <c r="D27" s="38"/>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row>
    <row r="28" spans="1:250" s="3" customFormat="1" ht="12.75" x14ac:dyDescent="0.25">
      <c r="A28" s="76" t="s">
        <v>25</v>
      </c>
      <c r="B28" s="48" t="s">
        <v>26</v>
      </c>
      <c r="C28" s="120"/>
      <c r="D28" s="38"/>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row>
    <row r="29" spans="1:250" s="3" customFormat="1" ht="38.25" x14ac:dyDescent="0.25">
      <c r="A29" s="50" t="s">
        <v>27</v>
      </c>
      <c r="B29" s="53"/>
      <c r="C29" s="9"/>
      <c r="D29" s="38"/>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row>
    <row r="30" spans="1:250" s="3" customFormat="1" ht="63.75" x14ac:dyDescent="0.25">
      <c r="A30" s="77" t="s">
        <v>28</v>
      </c>
      <c r="B30" s="78"/>
      <c r="C30" s="121"/>
      <c r="D30" s="38"/>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row>
    <row r="31" spans="1:250" s="3" customFormat="1" ht="51" x14ac:dyDescent="0.25">
      <c r="A31" s="59" t="s">
        <v>29</v>
      </c>
      <c r="B31" s="60"/>
      <c r="C31" s="122"/>
      <c r="D31" s="38"/>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row>
    <row r="32" spans="1:250" s="3" customFormat="1" ht="25.5" x14ac:dyDescent="0.25">
      <c r="A32" s="50" t="s">
        <v>30</v>
      </c>
      <c r="B32" s="53"/>
      <c r="C32" s="123"/>
      <c r="D32" s="38"/>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row>
    <row r="33" spans="1:250" s="3" customFormat="1" ht="24.75" customHeight="1" x14ac:dyDescent="0.25">
      <c r="A33" s="50" t="s">
        <v>31</v>
      </c>
      <c r="B33" s="53"/>
      <c r="C33" s="9"/>
      <c r="D33" s="38"/>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row>
    <row r="34" spans="1:250" s="3" customFormat="1" ht="56.25" customHeight="1" x14ac:dyDescent="0.25">
      <c r="A34" s="61" t="s">
        <v>32</v>
      </c>
      <c r="B34" s="79">
        <v>2500</v>
      </c>
      <c r="C34" s="123"/>
      <c r="D34" s="38"/>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row>
    <row r="35" spans="1:250" s="3" customFormat="1" ht="38.25" x14ac:dyDescent="0.25">
      <c r="A35" s="80" t="s">
        <v>33</v>
      </c>
      <c r="B35" s="81"/>
      <c r="C35" s="122"/>
      <c r="D35" s="39"/>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row>
    <row r="36" spans="1:250" s="3" customFormat="1" ht="38.25" x14ac:dyDescent="0.25">
      <c r="A36" s="50" t="s">
        <v>34</v>
      </c>
      <c r="B36" s="53"/>
      <c r="C36" s="9"/>
      <c r="D36" s="38"/>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c r="HW36" s="4"/>
      <c r="HX36" s="4"/>
      <c r="HY36" s="4"/>
      <c r="HZ36" s="4"/>
      <c r="IA36" s="4"/>
      <c r="IB36" s="4"/>
      <c r="IC36" s="4"/>
      <c r="ID36" s="4"/>
      <c r="IE36" s="4"/>
      <c r="IF36" s="4"/>
      <c r="IG36" s="4"/>
      <c r="IH36" s="4"/>
      <c r="II36" s="4"/>
      <c r="IJ36" s="4"/>
      <c r="IK36" s="4"/>
      <c r="IL36" s="4"/>
      <c r="IM36" s="4"/>
      <c r="IN36" s="4"/>
      <c r="IO36" s="4"/>
      <c r="IP36" s="4"/>
    </row>
    <row r="37" spans="1:250" s="3" customFormat="1" ht="12.75" x14ac:dyDescent="0.25">
      <c r="A37" s="50" t="s">
        <v>35</v>
      </c>
      <c r="B37" s="53"/>
      <c r="C37" s="9"/>
      <c r="D37" s="38"/>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row>
    <row r="38" spans="1:250" s="3" customFormat="1" ht="12.75" x14ac:dyDescent="0.25">
      <c r="A38" s="64" t="s">
        <v>36</v>
      </c>
      <c r="B38" s="82">
        <f t="shared" ref="B38" si="0">SUM(B29:B37)</f>
        <v>2500</v>
      </c>
      <c r="C38" s="132"/>
      <c r="D38" s="38"/>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row>
    <row r="39" spans="1:250" s="3" customFormat="1" ht="12.75" x14ac:dyDescent="0.25">
      <c r="A39" s="50"/>
      <c r="B39" s="53"/>
      <c r="C39" s="9"/>
      <c r="D39" s="38"/>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row>
    <row r="40" spans="1:250" s="3" customFormat="1" ht="12.75" x14ac:dyDescent="0.25">
      <c r="A40" s="83" t="s">
        <v>37</v>
      </c>
      <c r="B40" s="84"/>
      <c r="C40" s="124"/>
      <c r="D40" s="38"/>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row>
    <row r="41" spans="1:250" s="3" customFormat="1" ht="22.5" x14ac:dyDescent="0.25">
      <c r="A41" s="86" t="s">
        <v>38</v>
      </c>
      <c r="B41" s="85">
        <f>+B38+B13</f>
        <v>34968.85</v>
      </c>
      <c r="C41" s="124"/>
      <c r="D41" s="40"/>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row>
    <row r="42" spans="1:250" s="3" customFormat="1" ht="22.5" x14ac:dyDescent="0.25">
      <c r="A42" s="87" t="s">
        <v>39</v>
      </c>
      <c r="B42" s="88"/>
      <c r="C42" s="125"/>
      <c r="D42" s="41"/>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row>
    <row r="43" spans="1:250" s="3" customFormat="1" ht="12.75" x14ac:dyDescent="0.25">
      <c r="A43" s="59"/>
      <c r="B43" s="60"/>
      <c r="C43" s="120"/>
      <c r="D43" s="10"/>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row>
    <row r="44" spans="1:250" s="3" customFormat="1" ht="38.25" x14ac:dyDescent="0.25">
      <c r="A44" s="50" t="s">
        <v>40</v>
      </c>
      <c r="B44" s="53"/>
      <c r="C44" s="9"/>
      <c r="D44" s="4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row>
    <row r="45" spans="1:250" s="3" customFormat="1" ht="33" customHeight="1" x14ac:dyDescent="0.25">
      <c r="A45" s="61" t="s">
        <v>41</v>
      </c>
      <c r="B45" s="81"/>
      <c r="C45" s="9"/>
      <c r="D45" s="43"/>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row>
    <row r="46" spans="1:250" s="3" customFormat="1" ht="25.5" x14ac:dyDescent="0.25">
      <c r="A46" s="61" t="s">
        <v>42</v>
      </c>
      <c r="B46" s="89">
        <v>30000</v>
      </c>
      <c r="C46" s="122"/>
      <c r="D46" s="43"/>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row>
    <row r="47" spans="1:250" s="3" customFormat="1" ht="27" customHeight="1" x14ac:dyDescent="0.25">
      <c r="A47" s="61" t="s">
        <v>43</v>
      </c>
      <c r="B47" s="81"/>
      <c r="C47" s="122"/>
      <c r="D47" s="43"/>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row>
    <row r="48" spans="1:250" s="3" customFormat="1" ht="38.25" x14ac:dyDescent="0.25">
      <c r="A48" s="50" t="s">
        <v>44</v>
      </c>
      <c r="B48" s="53"/>
      <c r="C48" s="122"/>
      <c r="D48" s="4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row>
    <row r="49" spans="1:250" s="3" customFormat="1" ht="41.25" customHeight="1" x14ac:dyDescent="0.25">
      <c r="A49" s="50" t="s">
        <v>45</v>
      </c>
      <c r="B49" s="53"/>
      <c r="C49" s="122"/>
      <c r="D49" s="4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row>
    <row r="50" spans="1:250" s="3" customFormat="1" ht="25.5" x14ac:dyDescent="0.25">
      <c r="A50" s="50" t="s">
        <v>46</v>
      </c>
      <c r="B50" s="53"/>
      <c r="C50" s="122"/>
      <c r="D50" s="4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row>
    <row r="51" spans="1:250" s="3" customFormat="1" ht="12.75" x14ac:dyDescent="0.25">
      <c r="A51" s="69" t="s">
        <v>47</v>
      </c>
      <c r="B51" s="70">
        <f>(286670+52024+9047)*0.14/100</f>
        <v>486.83740000000006</v>
      </c>
      <c r="C51" s="8"/>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row>
    <row r="52" spans="1:250" s="3" customFormat="1" ht="12.75" x14ac:dyDescent="0.25">
      <c r="A52" s="69" t="s">
        <v>48</v>
      </c>
      <c r="B52" s="70">
        <f>(286670+52024+9047)*0.14/100</f>
        <v>486.83740000000006</v>
      </c>
      <c r="C52" s="8"/>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row>
    <row r="53" spans="1:250" s="3" customFormat="1" ht="12.75" x14ac:dyDescent="0.25">
      <c r="A53" s="69" t="s">
        <v>49</v>
      </c>
      <c r="B53" s="70">
        <f>B109</f>
        <v>395.86666821760167</v>
      </c>
      <c r="C53" s="8"/>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row>
    <row r="54" spans="1:250" s="3" customFormat="1" ht="12.75" x14ac:dyDescent="0.25">
      <c r="A54" s="69" t="s">
        <v>50</v>
      </c>
      <c r="B54" s="70">
        <f>B109</f>
        <v>395.86666821760167</v>
      </c>
      <c r="C54" s="8"/>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row>
    <row r="55" spans="1:250" s="3" customFormat="1" ht="12.75" x14ac:dyDescent="0.2">
      <c r="A55" s="90" t="s">
        <v>51</v>
      </c>
      <c r="B55" s="68">
        <v>316.10000000000002</v>
      </c>
      <c r="C55" s="116"/>
      <c r="D55" s="44"/>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row>
    <row r="56" spans="1:250" s="3" customFormat="1" ht="12.75" x14ac:dyDescent="0.25">
      <c r="A56" s="71" t="s">
        <v>52</v>
      </c>
      <c r="B56" s="91">
        <f>SUM(B44:B55)</f>
        <v>32081.508136435201</v>
      </c>
      <c r="C56" s="120"/>
      <c r="D56" s="4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row>
    <row r="57" spans="1:250" s="3" customFormat="1" ht="12.75" x14ac:dyDescent="0.25">
      <c r="A57" s="76" t="s">
        <v>53</v>
      </c>
      <c r="B57" s="92">
        <f>B34+B56</f>
        <v>34581.508136435201</v>
      </c>
      <c r="C57" s="131"/>
      <c r="D57" s="38"/>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row>
    <row r="58" spans="1:250" s="3" customFormat="1" ht="12.75" x14ac:dyDescent="0.25">
      <c r="A58" s="93"/>
      <c r="B58" s="94"/>
      <c r="C58" s="120"/>
      <c r="D58" s="11"/>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row>
    <row r="59" spans="1:250" s="3" customFormat="1" ht="12.75" x14ac:dyDescent="0.25">
      <c r="A59" s="95" t="s">
        <v>54</v>
      </c>
      <c r="B59" s="96"/>
      <c r="C59" s="120"/>
      <c r="D59" s="4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row>
    <row r="60" spans="1:250" s="3" customFormat="1" ht="12.75" x14ac:dyDescent="0.25">
      <c r="A60" s="97" t="s">
        <v>55</v>
      </c>
      <c r="B60" s="98">
        <f>+B13</f>
        <v>32468.85</v>
      </c>
      <c r="C60" s="123"/>
      <c r="D60" s="45"/>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row>
    <row r="61" spans="1:250" s="3" customFormat="1" ht="12.75" x14ac:dyDescent="0.25">
      <c r="A61" s="97" t="s">
        <v>56</v>
      </c>
      <c r="B61" s="98">
        <f>+B12</f>
        <v>2855.26</v>
      </c>
      <c r="C61" s="123"/>
      <c r="D61" s="45"/>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row>
    <row r="62" spans="1:250" s="3" customFormat="1" ht="12.75" x14ac:dyDescent="0.25">
      <c r="A62" s="97" t="s">
        <v>57</v>
      </c>
      <c r="B62" s="98">
        <f>+B24</f>
        <v>5009.1757333333308</v>
      </c>
      <c r="C62" s="123"/>
      <c r="D62" s="45"/>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row>
    <row r="63" spans="1:250" s="3" customFormat="1" ht="12.75" x14ac:dyDescent="0.25">
      <c r="A63" s="97" t="s">
        <v>58</v>
      </c>
      <c r="B63" s="98">
        <f>+B38</f>
        <v>2500</v>
      </c>
      <c r="C63" s="123"/>
      <c r="D63" s="45"/>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row>
    <row r="64" spans="1:250" s="3" customFormat="1" ht="12.75" x14ac:dyDescent="0.25">
      <c r="A64" s="97" t="s">
        <v>59</v>
      </c>
      <c r="B64" s="98">
        <f>+B56</f>
        <v>32081.508136435201</v>
      </c>
      <c r="C64" s="123"/>
      <c r="D64" s="45"/>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row>
    <row r="65" spans="1:250" s="3" customFormat="1" ht="12.75" x14ac:dyDescent="0.25">
      <c r="A65" s="99" t="s">
        <v>60</v>
      </c>
      <c r="B65" s="100">
        <f>SUM(B60:B64)-B61</f>
        <v>72059.533869768537</v>
      </c>
      <c r="C65" s="132"/>
      <c r="D65" s="14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row>
    <row r="66" spans="1:250" s="3" customFormat="1" ht="12.75" x14ac:dyDescent="0.25">
      <c r="A66" s="101" t="s">
        <v>61</v>
      </c>
      <c r="B66" s="102">
        <f>+B60+B63</f>
        <v>34968.85</v>
      </c>
      <c r="C66" s="132"/>
      <c r="D66" s="143"/>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row>
    <row r="67" spans="1:250" s="3" customFormat="1" ht="23.25" customHeight="1" x14ac:dyDescent="0.25">
      <c r="A67" s="103" t="s">
        <v>39</v>
      </c>
      <c r="B67" s="104">
        <f>-B90</f>
        <v>-1185.9900000000052</v>
      </c>
      <c r="C67" s="133"/>
      <c r="D67" s="144"/>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row>
    <row r="68" spans="1:250" s="3" customFormat="1" ht="12.75" x14ac:dyDescent="0.25">
      <c r="A68" s="105" t="s">
        <v>62</v>
      </c>
      <c r="B68" s="106">
        <f>+B66+B67</f>
        <v>33782.859999999993</v>
      </c>
      <c r="C68" s="134"/>
      <c r="D68" s="46"/>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row>
    <row r="69" spans="1:250" s="3" customFormat="1" ht="12.75" x14ac:dyDescent="0.25">
      <c r="A69" s="107" t="s">
        <v>63</v>
      </c>
      <c r="B69" s="108">
        <f>+B65+B67</f>
        <v>70873.543869768531</v>
      </c>
      <c r="C69" s="132"/>
      <c r="D69" s="145"/>
      <c r="E69" s="1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row>
    <row r="70" spans="1:250" s="3" customFormat="1" ht="12.75" x14ac:dyDescent="0.25">
      <c r="A70" s="93"/>
      <c r="B70" s="94"/>
      <c r="C70" s="136"/>
      <c r="D70" s="146"/>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row>
    <row r="71" spans="1:250" s="3" customFormat="1" ht="12.75" x14ac:dyDescent="0.25">
      <c r="A71" s="109" t="s">
        <v>64</v>
      </c>
      <c r="B71" s="135"/>
      <c r="C71" s="126"/>
      <c r="D71" s="147"/>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row>
    <row r="72" spans="1:250" s="3" customFormat="1" ht="12.75" x14ac:dyDescent="0.25">
      <c r="A72" s="86" t="s">
        <v>65</v>
      </c>
      <c r="B72" s="110"/>
      <c r="C72" s="8"/>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row>
    <row r="73" spans="1:250" s="3" customFormat="1" ht="12.75" x14ac:dyDescent="0.25">
      <c r="A73" s="63" t="s">
        <v>66</v>
      </c>
      <c r="B73" s="75">
        <f>B12</f>
        <v>2855.26</v>
      </c>
      <c r="C73" s="8"/>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row>
    <row r="74" spans="1:250" s="3" customFormat="1" ht="12.75" x14ac:dyDescent="0.25">
      <c r="A74" s="69" t="s">
        <v>67</v>
      </c>
      <c r="B74" s="70">
        <f>B110</f>
        <v>369.16353178239837</v>
      </c>
      <c r="C74" s="8"/>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row>
    <row r="75" spans="1:250" s="3" customFormat="1" ht="12.75" x14ac:dyDescent="0.25">
      <c r="A75" s="69" t="s">
        <v>68</v>
      </c>
      <c r="B75" s="70">
        <f>B110</f>
        <v>369.16353178239837</v>
      </c>
      <c r="C75" s="8"/>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row>
    <row r="76" spans="1:250" s="3" customFormat="1" ht="12.75" x14ac:dyDescent="0.25">
      <c r="A76" s="67" t="s">
        <v>69</v>
      </c>
      <c r="B76" s="111">
        <v>416.49</v>
      </c>
      <c r="C76" s="116"/>
      <c r="D76" s="4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row>
    <row r="77" spans="1:250" s="3" customFormat="1" ht="12.75" x14ac:dyDescent="0.25">
      <c r="A77" s="86" t="s">
        <v>70</v>
      </c>
      <c r="B77" s="112">
        <v>43125</v>
      </c>
      <c r="C77" s="126"/>
      <c r="D77" s="40"/>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row>
    <row r="78" spans="1:250" s="3" customFormat="1" ht="12.75" x14ac:dyDescent="0.25">
      <c r="A78" s="113" t="s">
        <v>71</v>
      </c>
      <c r="B78" s="114">
        <f>SUM(B73:B77)</f>
        <v>47135.077063564793</v>
      </c>
      <c r="C78" s="31"/>
      <c r="D78" s="40"/>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row>
    <row r="79" spans="1:250" s="3" customFormat="1" ht="12.75" x14ac:dyDescent="0.25">
      <c r="A79" s="86" t="s">
        <v>72</v>
      </c>
      <c r="B79" s="115">
        <f>B77</f>
        <v>43125</v>
      </c>
      <c r="C79" s="15"/>
      <c r="D79" s="37"/>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row>
    <row r="80" spans="1:250" s="2" customFormat="1" ht="12.75" x14ac:dyDescent="0.25">
      <c r="A80" s="16"/>
      <c r="B80" s="17"/>
      <c r="C80" s="18"/>
      <c r="D80" s="37"/>
      <c r="E80" s="3"/>
      <c r="F80" s="3"/>
      <c r="G80" s="3"/>
      <c r="H80" s="3"/>
      <c r="I80" s="3"/>
      <c r="J80" s="3"/>
      <c r="K80" s="3"/>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row>
    <row r="81" spans="1:250" s="2" customFormat="1" ht="12.75" x14ac:dyDescent="0.25">
      <c r="A81" s="16" t="s">
        <v>95</v>
      </c>
      <c r="B81" s="19"/>
      <c r="E81" s="3"/>
      <c r="F81" s="3"/>
      <c r="G81" s="3"/>
      <c r="H81" s="3"/>
      <c r="I81" s="3"/>
      <c r="J81" s="3"/>
      <c r="K81" s="3"/>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row>
    <row r="82" spans="1:250" s="2" customFormat="1" ht="12.75" x14ac:dyDescent="0.25">
      <c r="A82" s="2" t="s">
        <v>73</v>
      </c>
      <c r="B82" s="20" t="s">
        <v>26</v>
      </c>
      <c r="C82" s="20" t="s">
        <v>74</v>
      </c>
      <c r="E82" s="3"/>
      <c r="F82" s="3"/>
      <c r="G82" s="3"/>
      <c r="H82" s="3"/>
      <c r="I82" s="3"/>
      <c r="J82" s="3"/>
      <c r="K82" s="3"/>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row>
    <row r="83" spans="1:250" s="2" customFormat="1" ht="12.75" x14ac:dyDescent="0.25">
      <c r="A83" s="2" t="s">
        <v>75</v>
      </c>
      <c r="B83" s="21">
        <f>B60</f>
        <v>32468.85</v>
      </c>
      <c r="C83" s="14">
        <f>B4</f>
        <v>28427.599999999999</v>
      </c>
      <c r="E83" s="3"/>
      <c r="F83" s="3"/>
      <c r="G83" s="3"/>
      <c r="H83" s="3"/>
      <c r="I83" s="3"/>
      <c r="J83" s="3"/>
      <c r="K83" s="3"/>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row>
    <row r="84" spans="1:250" s="2" customFormat="1" ht="12.75" x14ac:dyDescent="0.25">
      <c r="A84" s="2" t="s">
        <v>76</v>
      </c>
      <c r="B84" s="21">
        <f>B63</f>
        <v>2500</v>
      </c>
      <c r="C84" s="14">
        <f>B34</f>
        <v>2500</v>
      </c>
      <c r="E84" s="3"/>
      <c r="F84" s="3"/>
      <c r="G84" s="3"/>
      <c r="H84" s="3"/>
      <c r="I84" s="3"/>
      <c r="J84" s="3"/>
      <c r="K84" s="3"/>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row>
    <row r="85" spans="1:250" s="2" customFormat="1" ht="12.75" x14ac:dyDescent="0.25">
      <c r="A85" s="2" t="s">
        <v>77</v>
      </c>
      <c r="B85" s="21">
        <v>43125</v>
      </c>
      <c r="C85" s="14">
        <v>43125</v>
      </c>
      <c r="E85" s="3"/>
      <c r="F85" s="3"/>
      <c r="G85" s="3"/>
      <c r="H85" s="3"/>
      <c r="I85" s="3"/>
      <c r="J85" s="3"/>
      <c r="K85" s="3"/>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row>
    <row r="86" spans="1:250" s="2" customFormat="1" ht="51" customHeight="1" x14ac:dyDescent="0.25">
      <c r="A86" s="2" t="s">
        <v>78</v>
      </c>
      <c r="B86" s="21"/>
      <c r="C86" s="22"/>
      <c r="D86" s="23"/>
      <c r="E86" s="20"/>
      <c r="F86" s="20"/>
      <c r="G86" s="3"/>
      <c r="H86" s="3"/>
      <c r="I86" s="3"/>
      <c r="J86" s="3"/>
      <c r="K86" s="3"/>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row>
    <row r="87" spans="1:250" s="2" customFormat="1" ht="12.75" x14ac:dyDescent="0.25">
      <c r="A87" s="2" t="s">
        <v>79</v>
      </c>
      <c r="B87" s="21"/>
      <c r="C87" s="24">
        <f>B73</f>
        <v>2855.26</v>
      </c>
      <c r="E87" s="3"/>
      <c r="F87" s="3"/>
      <c r="G87" s="3"/>
      <c r="H87" s="3"/>
      <c r="I87" s="3"/>
      <c r="J87" s="3"/>
      <c r="K87" s="3"/>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row>
    <row r="88" spans="1:250" s="2" customFormat="1" ht="12.75" x14ac:dyDescent="0.25">
      <c r="A88" s="2" t="s">
        <v>80</v>
      </c>
      <c r="B88" s="21"/>
      <c r="C88" s="25"/>
      <c r="E88" s="3"/>
      <c r="F88" s="3"/>
      <c r="G88" s="3"/>
      <c r="H88" s="3"/>
      <c r="I88" s="3"/>
      <c r="J88" s="3"/>
      <c r="K88" s="3"/>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row>
    <row r="89" spans="1:250" s="2" customFormat="1" ht="12.75" x14ac:dyDescent="0.25">
      <c r="A89" s="26" t="s">
        <v>81</v>
      </c>
      <c r="B89" s="27">
        <f>SUM(B83:B88)</f>
        <v>78093.850000000006</v>
      </c>
      <c r="C89" s="28"/>
      <c r="E89" s="29"/>
      <c r="F89" s="3"/>
      <c r="G89" s="3"/>
      <c r="H89" s="3"/>
      <c r="I89" s="3"/>
      <c r="J89" s="3"/>
      <c r="K89" s="3"/>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row>
    <row r="90" spans="1:250" s="2" customFormat="1" ht="12.75" x14ac:dyDescent="0.25">
      <c r="A90" s="26" t="s">
        <v>82</v>
      </c>
      <c r="B90" s="30">
        <f>B89-C91</f>
        <v>1185.9900000000052</v>
      </c>
      <c r="C90" s="31"/>
      <c r="E90" s="3"/>
      <c r="F90" s="3"/>
      <c r="G90" s="3"/>
      <c r="H90" s="3"/>
      <c r="I90" s="3"/>
      <c r="J90" s="3"/>
      <c r="K90" s="3"/>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row>
    <row r="91" spans="1:250" s="2" customFormat="1" ht="12.75" x14ac:dyDescent="0.25">
      <c r="A91" s="26" t="s">
        <v>83</v>
      </c>
      <c r="B91" s="32">
        <f>B89-B90</f>
        <v>76907.86</v>
      </c>
      <c r="C91" s="32">
        <f>SUM(C83:C87)</f>
        <v>76907.86</v>
      </c>
      <c r="E91" s="3"/>
      <c r="F91" s="3"/>
      <c r="G91" s="3"/>
      <c r="H91" s="3"/>
      <c r="I91" s="3"/>
      <c r="J91" s="3"/>
      <c r="K91" s="3"/>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row>
    <row r="94" spans="1:250" x14ac:dyDescent="0.25">
      <c r="A94" s="2" t="s">
        <v>84</v>
      </c>
    </row>
    <row r="95" spans="1:250" x14ac:dyDescent="0.25">
      <c r="A95" s="2" t="s">
        <v>85</v>
      </c>
      <c r="B95" s="33">
        <v>286670</v>
      </c>
    </row>
    <row r="96" spans="1:250" x14ac:dyDescent="0.25">
      <c r="A96" s="2" t="s">
        <v>86</v>
      </c>
      <c r="B96" s="34">
        <v>0</v>
      </c>
    </row>
    <row r="97" spans="1:3" x14ac:dyDescent="0.25">
      <c r="A97" s="2" t="s">
        <v>87</v>
      </c>
      <c r="B97" s="34">
        <v>0</v>
      </c>
    </row>
    <row r="98" spans="1:3" x14ac:dyDescent="0.25">
      <c r="A98" s="2" t="s">
        <v>88</v>
      </c>
      <c r="B98" s="33">
        <v>52024</v>
      </c>
    </row>
    <row r="99" spans="1:3" x14ac:dyDescent="0.25">
      <c r="A99" s="2" t="s">
        <v>86</v>
      </c>
      <c r="B99" s="34">
        <v>0</v>
      </c>
    </row>
    <row r="100" spans="1:3" x14ac:dyDescent="0.25">
      <c r="A100" s="2" t="s">
        <v>87</v>
      </c>
      <c r="B100" s="34">
        <v>0</v>
      </c>
    </row>
    <row r="101" spans="1:3" x14ac:dyDescent="0.25">
      <c r="A101" s="2" t="s">
        <v>89</v>
      </c>
      <c r="B101" s="33">
        <v>9047</v>
      </c>
    </row>
    <row r="102" spans="1:3" x14ac:dyDescent="0.25">
      <c r="A102" s="26" t="s">
        <v>90</v>
      </c>
      <c r="B102" s="33">
        <f>SUM(B95:B101)</f>
        <v>347741</v>
      </c>
    </row>
    <row r="103" spans="1:3" x14ac:dyDescent="0.25">
      <c r="A103" s="35">
        <v>0.14000000000000001</v>
      </c>
      <c r="B103" s="36">
        <f>+B102*0.0014</f>
        <v>486.8374</v>
      </c>
    </row>
    <row r="104" spans="1:3" x14ac:dyDescent="0.25">
      <c r="A104" s="35">
        <v>0.22</v>
      </c>
      <c r="B104" s="36">
        <f>+B102*0.0022</f>
        <v>765.03020000000004</v>
      </c>
    </row>
    <row r="106" spans="1:3" x14ac:dyDescent="0.25">
      <c r="A106" s="139" t="s">
        <v>101</v>
      </c>
      <c r="B106" s="159">
        <v>38604.03</v>
      </c>
    </row>
    <row r="107" spans="1:3" x14ac:dyDescent="0.25">
      <c r="A107" s="139" t="s">
        <v>102</v>
      </c>
      <c r="B107" s="159">
        <v>36000</v>
      </c>
    </row>
    <row r="108" spans="1:3" x14ac:dyDescent="0.25">
      <c r="A108" s="139"/>
      <c r="B108" s="159">
        <f>B106+B107</f>
        <v>74604.03</v>
      </c>
    </row>
    <row r="109" spans="1:3" x14ac:dyDescent="0.25">
      <c r="A109" s="139" t="s">
        <v>111</v>
      </c>
      <c r="B109" s="159">
        <f>B106*B104/B108</f>
        <v>395.86666821760167</v>
      </c>
    </row>
    <row r="110" spans="1:3" x14ac:dyDescent="0.25">
      <c r="A110" s="139" t="s">
        <v>112</v>
      </c>
      <c r="B110" s="159">
        <f>B104-B109</f>
        <v>369.16353178239837</v>
      </c>
      <c r="C110" s="160"/>
    </row>
    <row r="113" spans="1:6" x14ac:dyDescent="0.25">
      <c r="A113" s="164" t="s">
        <v>92</v>
      </c>
      <c r="B113" s="164"/>
      <c r="C113" s="164"/>
      <c r="D113" s="164"/>
      <c r="E113" s="164"/>
    </row>
    <row r="114" spans="1:6" ht="25.5" x14ac:dyDescent="0.25">
      <c r="A114" s="139" t="s">
        <v>93</v>
      </c>
      <c r="B114" s="138" t="s">
        <v>94</v>
      </c>
      <c r="C114" s="138" t="s">
        <v>99</v>
      </c>
      <c r="D114" s="139" t="s">
        <v>100</v>
      </c>
      <c r="E114" s="140" t="s">
        <v>106</v>
      </c>
    </row>
    <row r="115" spans="1:6" x14ac:dyDescent="0.25">
      <c r="A115" s="139" t="s">
        <v>96</v>
      </c>
      <c r="B115" s="138">
        <v>10.62</v>
      </c>
      <c r="C115" s="138">
        <v>5</v>
      </c>
      <c r="D115" s="139">
        <v>12</v>
      </c>
      <c r="E115" s="140">
        <f>B115*C115*D115</f>
        <v>637.19999999999993</v>
      </c>
    </row>
    <row r="116" spans="1:6" x14ac:dyDescent="0.25">
      <c r="A116" s="139" t="s">
        <v>97</v>
      </c>
      <c r="B116" s="138">
        <v>9.4</v>
      </c>
      <c r="C116" s="138">
        <v>5</v>
      </c>
      <c r="D116" s="139">
        <v>12</v>
      </c>
      <c r="E116" s="140">
        <f t="shared" ref="E116:E117" si="1">B116*C116*D116</f>
        <v>564</v>
      </c>
    </row>
    <row r="117" spans="1:6" x14ac:dyDescent="0.25">
      <c r="A117" s="139" t="s">
        <v>98</v>
      </c>
      <c r="B117" s="138">
        <v>8.06</v>
      </c>
      <c r="C117" s="138">
        <v>2</v>
      </c>
      <c r="D117" s="139">
        <v>12</v>
      </c>
      <c r="E117" s="140">
        <f t="shared" si="1"/>
        <v>193.44</v>
      </c>
    </row>
    <row r="118" spans="1:6" x14ac:dyDescent="0.25">
      <c r="B118" s="165"/>
      <c r="C118" s="166"/>
      <c r="D118" s="167"/>
      <c r="E118" s="141">
        <f>SUM(E115:E117)</f>
        <v>1394.6399999999999</v>
      </c>
    </row>
    <row r="119" spans="1:6" x14ac:dyDescent="0.25">
      <c r="B119" s="149"/>
      <c r="C119" s="149"/>
      <c r="D119" s="149"/>
      <c r="E119" s="150"/>
      <c r="F119" s="150"/>
    </row>
    <row r="120" spans="1:6" x14ac:dyDescent="0.25">
      <c r="A120" s="152" t="s">
        <v>109</v>
      </c>
      <c r="B120" s="153" t="s">
        <v>110</v>
      </c>
      <c r="C120" s="153" t="s">
        <v>103</v>
      </c>
      <c r="D120" s="153" t="s">
        <v>104</v>
      </c>
      <c r="E120" s="153" t="s">
        <v>105</v>
      </c>
      <c r="F120" s="153" t="s">
        <v>106</v>
      </c>
    </row>
    <row r="121" spans="1:6" x14ac:dyDescent="0.25">
      <c r="A121" s="153" t="s">
        <v>107</v>
      </c>
      <c r="B121" s="154">
        <v>10.62</v>
      </c>
      <c r="C121" s="155">
        <v>3</v>
      </c>
      <c r="D121" s="154">
        <f>B121*C121</f>
        <v>31.86</v>
      </c>
      <c r="E121" s="156">
        <v>0.22220000000000001</v>
      </c>
      <c r="F121" s="157">
        <f>D121*E121</f>
        <v>7.0792920000000006</v>
      </c>
    </row>
    <row r="122" spans="1:6" x14ac:dyDescent="0.25">
      <c r="A122" s="153" t="s">
        <v>108</v>
      </c>
      <c r="B122" s="154">
        <v>9.4</v>
      </c>
      <c r="C122" s="153">
        <v>12</v>
      </c>
      <c r="D122" s="154">
        <f t="shared" ref="D122:D123" si="2">B122*C122</f>
        <v>112.80000000000001</v>
      </c>
      <c r="E122" s="156">
        <v>0.27779999999999999</v>
      </c>
      <c r="F122" s="157">
        <f t="shared" ref="F122:F123" si="3">D122*E122</f>
        <v>31.335840000000001</v>
      </c>
    </row>
    <row r="123" spans="1:6" x14ac:dyDescent="0.25">
      <c r="A123" s="153" t="s">
        <v>108</v>
      </c>
      <c r="B123" s="154">
        <v>9.4</v>
      </c>
      <c r="C123" s="153">
        <v>12</v>
      </c>
      <c r="D123" s="154">
        <f t="shared" si="2"/>
        <v>112.80000000000001</v>
      </c>
      <c r="E123" s="156">
        <v>8.3299999999999999E-2</v>
      </c>
      <c r="F123" s="157">
        <f t="shared" si="3"/>
        <v>9.3962400000000006</v>
      </c>
    </row>
    <row r="124" spans="1:6" x14ac:dyDescent="0.25">
      <c r="A124" s="151"/>
      <c r="B124" s="151"/>
      <c r="C124" s="151"/>
      <c r="D124" s="151"/>
      <c r="E124" s="151"/>
      <c r="F124" s="158">
        <f>SUM(F121:F123)</f>
        <v>47.811371999999999</v>
      </c>
    </row>
    <row r="125" spans="1:6" ht="15.75" x14ac:dyDescent="0.25">
      <c r="A125" s="148"/>
    </row>
    <row r="126" spans="1:6" x14ac:dyDescent="0.25">
      <c r="A126" s="168" t="s">
        <v>115</v>
      </c>
      <c r="B126" s="168"/>
    </row>
    <row r="127" spans="1:6" x14ac:dyDescent="0.25">
      <c r="A127" s="139" t="s">
        <v>60</v>
      </c>
      <c r="B127" s="161">
        <f>B25+B57</f>
        <v>72059.533869768522</v>
      </c>
    </row>
    <row r="128" spans="1:6" ht="25.5" x14ac:dyDescent="0.25">
      <c r="A128" s="139" t="s">
        <v>117</v>
      </c>
      <c r="B128" s="161">
        <f>B127+B67</f>
        <v>70873.543869768517</v>
      </c>
    </row>
    <row r="129" spans="1:2" x14ac:dyDescent="0.25">
      <c r="A129" s="139" t="s">
        <v>116</v>
      </c>
      <c r="B129" s="161">
        <f>B128-B26</f>
        <v>69431.092497768521</v>
      </c>
    </row>
    <row r="130" spans="1:2" x14ac:dyDescent="0.25">
      <c r="A130" s="139" t="s">
        <v>113</v>
      </c>
      <c r="B130" s="161">
        <v>14262.95</v>
      </c>
    </row>
    <row r="131" spans="1:2" x14ac:dyDescent="0.25">
      <c r="A131" s="140" t="s">
        <v>114</v>
      </c>
      <c r="B131" s="161">
        <v>5063.92</v>
      </c>
    </row>
    <row r="132" spans="1:2" x14ac:dyDescent="0.25">
      <c r="A132" s="139" t="s">
        <v>118</v>
      </c>
      <c r="B132" s="161">
        <v>30000</v>
      </c>
    </row>
    <row r="133" spans="1:2" x14ac:dyDescent="0.25">
      <c r="A133" s="139" t="s">
        <v>119</v>
      </c>
      <c r="B133" s="162">
        <f>B129-B130-B131-B132</f>
        <v>20104.222497768525</v>
      </c>
    </row>
  </sheetData>
  <mergeCells count="4">
    <mergeCell ref="A1:B1"/>
    <mergeCell ref="A113:E113"/>
    <mergeCell ref="B118:D118"/>
    <mergeCell ref="A126:B12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Tillati</dc:creator>
  <cp:lastModifiedBy>Chiara Tasinato</cp:lastModifiedBy>
  <dcterms:created xsi:type="dcterms:W3CDTF">2026-04-06T16:16:33Z</dcterms:created>
  <dcterms:modified xsi:type="dcterms:W3CDTF">2026-04-20T09:46:09Z</dcterms:modified>
</cp:coreProperties>
</file>